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U:\Deckungsmanagement_FS\Workflows\20230331\PfandBG § 28 Transparenz\"/>
    </mc:Choice>
  </mc:AlternateContent>
  <bookViews>
    <workbookView xWindow="0" yWindow="0" windowWidth="20460" windowHeight="7320" tabRatio="563" activeTab="3"/>
  </bookViews>
  <sheets>
    <sheet name="StTai" sheetId="1" r:id="rId1"/>
    <sheet name="StTal" sheetId="2" r:id="rId2"/>
    <sheet name="StTag" sheetId="3" r:id="rId3"/>
    <sheet name="StTdh" sheetId="4" r:id="rId4"/>
    <sheet name="StTdo" sheetId="5" r:id="rId5"/>
    <sheet name="StTdoR" sheetId="6" r:id="rId6"/>
    <sheet name="StTds" sheetId="7" state="hidden" r:id="rId7"/>
    <sheet name="StTdf" sheetId="8" state="hidden" r:id="rId8"/>
    <sheet name="StTwh" sheetId="9" r:id="rId9"/>
    <sheet name="StTwo" sheetId="10" r:id="rId10"/>
    <sheet name="StTws" sheetId="11" state="hidden" r:id="rId11"/>
    <sheet name="StTwf" sheetId="12" state="hidden" r:id="rId12"/>
    <sheet name="StTkh" sheetId="13" r:id="rId13"/>
    <sheet name="StTko" sheetId="14" r:id="rId14"/>
    <sheet name="StTks" sheetId="15" state="hidden" r:id="rId15"/>
    <sheet name="StTkf" sheetId="16" state="hidden" r:id="rId16"/>
    <sheet name="StTis" sheetId="17" r:id="rId17"/>
    <sheet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7">Steuertabelle!$A$1:$A$1</definedName>
    <definedName name="_xlnm.Print_Area" localSheetId="2">StTag!$B$2:$E$53</definedName>
    <definedName name="_xlnm.Print_Area" localSheetId="0">StTai!$B$2:$I$86</definedName>
    <definedName name="_xlnm.Print_Area" localSheetId="1">StTal!$B$2:$J$70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F18" i="18" l="1"/>
  <c r="F17" i="18"/>
  <c r="F16" i="18"/>
  <c r="F15" i="18"/>
  <c r="F14" i="18"/>
  <c r="F12" i="18"/>
  <c r="D11" i="5" s="1"/>
  <c r="F11" i="18"/>
  <c r="E12" i="11" s="1"/>
  <c r="F10" i="18"/>
  <c r="F5" i="18" s="1"/>
  <c r="I9" i="18"/>
  <c r="C16" i="6" s="1"/>
  <c r="F9" i="18"/>
  <c r="F7" i="18"/>
  <c r="F8" i="18" s="1"/>
  <c r="E14" i="17"/>
  <c r="D14" i="17"/>
  <c r="E9" i="17"/>
  <c r="D9" i="17"/>
  <c r="E8" i="14"/>
  <c r="D8" i="14"/>
  <c r="E8" i="13"/>
  <c r="D8" i="13"/>
  <c r="C17" i="12"/>
  <c r="D15" i="12"/>
  <c r="D14" i="12"/>
  <c r="D16" i="12" s="1"/>
  <c r="D13" i="12"/>
  <c r="D16" i="11"/>
  <c r="D15" i="11"/>
  <c r="D14" i="11"/>
  <c r="D13" i="11"/>
  <c r="D12" i="11"/>
  <c r="D16" i="10"/>
  <c r="D15" i="10"/>
  <c r="D14" i="10"/>
  <c r="D18" i="10" s="1"/>
  <c r="D13" i="10"/>
  <c r="D17" i="10" s="1"/>
  <c r="D12" i="10"/>
  <c r="D14" i="9"/>
  <c r="D16" i="9" s="1"/>
  <c r="D13" i="9"/>
  <c r="D15" i="9" s="1"/>
  <c r="D12" i="9"/>
  <c r="D15" i="8"/>
  <c r="D14" i="8"/>
  <c r="D13" i="8"/>
  <c r="D12" i="8"/>
  <c r="D11" i="8"/>
  <c r="E15" i="7"/>
  <c r="E14" i="7"/>
  <c r="E13" i="7"/>
  <c r="D13" i="7"/>
  <c r="D15" i="7" s="1"/>
  <c r="E12" i="7"/>
  <c r="D12" i="7"/>
  <c r="D14" i="7" s="1"/>
  <c r="D11" i="7"/>
  <c r="C18" i="6"/>
  <c r="C17" i="6"/>
  <c r="T15" i="6"/>
  <c r="O15" i="6"/>
  <c r="E15" i="6"/>
  <c r="T14" i="6"/>
  <c r="O14" i="6"/>
  <c r="E14" i="6"/>
  <c r="T13" i="6"/>
  <c r="O13" i="6"/>
  <c r="E13" i="6"/>
  <c r="D13" i="6"/>
  <c r="D15" i="6" s="1"/>
  <c r="T12" i="6"/>
  <c r="O12" i="6"/>
  <c r="E12" i="6"/>
  <c r="D12" i="6"/>
  <c r="D14" i="6" s="1"/>
  <c r="D11" i="6"/>
  <c r="X10" i="6"/>
  <c r="W10" i="6"/>
  <c r="S10" i="6"/>
  <c r="R10" i="6"/>
  <c r="Q10" i="6"/>
  <c r="V10" i="6" s="1"/>
  <c r="P10" i="6"/>
  <c r="U10" i="6" s="1"/>
  <c r="U9" i="6"/>
  <c r="T9" i="6"/>
  <c r="O9" i="6"/>
  <c r="C38" i="5"/>
  <c r="T37" i="5"/>
  <c r="O37" i="5"/>
  <c r="E37" i="5"/>
  <c r="T36" i="5"/>
  <c r="O36" i="5"/>
  <c r="E36" i="5"/>
  <c r="T35" i="5"/>
  <c r="O35" i="5"/>
  <c r="E35" i="5"/>
  <c r="T34" i="5"/>
  <c r="O34" i="5"/>
  <c r="E34" i="5"/>
  <c r="T33" i="5"/>
  <c r="O33" i="5"/>
  <c r="E33" i="5"/>
  <c r="T32" i="5"/>
  <c r="O32" i="5"/>
  <c r="E32" i="5"/>
  <c r="T31" i="5"/>
  <c r="O31" i="5"/>
  <c r="E31" i="5"/>
  <c r="T30" i="5"/>
  <c r="O30" i="5"/>
  <c r="E30" i="5"/>
  <c r="T29" i="5"/>
  <c r="O29" i="5"/>
  <c r="E29" i="5"/>
  <c r="T28" i="5"/>
  <c r="O28" i="5"/>
  <c r="E28" i="5"/>
  <c r="T27" i="5"/>
  <c r="O27" i="5"/>
  <c r="E27" i="5"/>
  <c r="T26" i="5"/>
  <c r="O26" i="5"/>
  <c r="E26" i="5"/>
  <c r="T25" i="5"/>
  <c r="O25" i="5"/>
  <c r="E25" i="5"/>
  <c r="T24" i="5"/>
  <c r="O24" i="5"/>
  <c r="E24" i="5"/>
  <c r="T23" i="5"/>
  <c r="O23" i="5"/>
  <c r="E23" i="5"/>
  <c r="T22" i="5"/>
  <c r="O22" i="5"/>
  <c r="E22" i="5"/>
  <c r="T21" i="5"/>
  <c r="O21" i="5"/>
  <c r="E21" i="5"/>
  <c r="T20" i="5"/>
  <c r="O20" i="5"/>
  <c r="E20" i="5"/>
  <c r="T19" i="5"/>
  <c r="O19" i="5"/>
  <c r="E19" i="5"/>
  <c r="T18" i="5"/>
  <c r="O18" i="5"/>
  <c r="E18" i="5"/>
  <c r="T17" i="5"/>
  <c r="O17" i="5"/>
  <c r="E17" i="5"/>
  <c r="T16" i="5"/>
  <c r="O16" i="5"/>
  <c r="E16" i="5"/>
  <c r="T15" i="5"/>
  <c r="O15" i="5"/>
  <c r="E15" i="5"/>
  <c r="T14" i="5"/>
  <c r="O14" i="5"/>
  <c r="E14" i="5"/>
  <c r="T13" i="5"/>
  <c r="O13" i="5"/>
  <c r="E13" i="5"/>
  <c r="D13" i="5"/>
  <c r="D37" i="5" s="1"/>
  <c r="T12" i="5"/>
  <c r="O12" i="5"/>
  <c r="E12" i="5"/>
  <c r="D12" i="5"/>
  <c r="D36" i="5" s="1"/>
  <c r="V10" i="5"/>
  <c r="U10" i="5"/>
  <c r="S10" i="5"/>
  <c r="X10" i="5" s="1"/>
  <c r="R10" i="5"/>
  <c r="W10" i="5" s="1"/>
  <c r="Q10" i="5"/>
  <c r="P10" i="5"/>
  <c r="U9" i="5"/>
  <c r="O9" i="5"/>
  <c r="T9" i="5" s="1"/>
  <c r="C44" i="4"/>
  <c r="L43" i="4"/>
  <c r="F43" i="4"/>
  <c r="E43" i="4" s="1"/>
  <c r="L42" i="4"/>
  <c r="F42" i="4"/>
  <c r="E42" i="4"/>
  <c r="L41" i="4"/>
  <c r="F41" i="4"/>
  <c r="E41" i="4" s="1"/>
  <c r="L40" i="4"/>
  <c r="F40" i="4"/>
  <c r="E40" i="4"/>
  <c r="L39" i="4"/>
  <c r="F39" i="4"/>
  <c r="E39" i="4" s="1"/>
  <c r="L38" i="4"/>
  <c r="F38" i="4"/>
  <c r="E38" i="4"/>
  <c r="L37" i="4"/>
  <c r="F37" i="4"/>
  <c r="E37" i="4" s="1"/>
  <c r="L36" i="4"/>
  <c r="F36" i="4"/>
  <c r="E36" i="4"/>
  <c r="L35" i="4"/>
  <c r="F35" i="4"/>
  <c r="E35" i="4" s="1"/>
  <c r="L34" i="4"/>
  <c r="F34" i="4"/>
  <c r="E34" i="4"/>
  <c r="L33" i="4"/>
  <c r="F33" i="4"/>
  <c r="E33" i="4" s="1"/>
  <c r="L32" i="4"/>
  <c r="F32" i="4"/>
  <c r="E32" i="4"/>
  <c r="L31" i="4"/>
  <c r="F31" i="4"/>
  <c r="E31" i="4" s="1"/>
  <c r="L30" i="4"/>
  <c r="F30" i="4"/>
  <c r="E30" i="4"/>
  <c r="L29" i="4"/>
  <c r="F29" i="4"/>
  <c r="E29" i="4" s="1"/>
  <c r="L28" i="4"/>
  <c r="F28" i="4"/>
  <c r="E28" i="4"/>
  <c r="L27" i="4"/>
  <c r="F27" i="4"/>
  <c r="E27" i="4" s="1"/>
  <c r="L26" i="4"/>
  <c r="F26" i="4"/>
  <c r="E26" i="4"/>
  <c r="L25" i="4"/>
  <c r="F25" i="4"/>
  <c r="E25" i="4" s="1"/>
  <c r="L24" i="4"/>
  <c r="F24" i="4"/>
  <c r="E24" i="4"/>
  <c r="L23" i="4"/>
  <c r="F23" i="4"/>
  <c r="E23" i="4" s="1"/>
  <c r="L22" i="4"/>
  <c r="F22" i="4"/>
  <c r="E22" i="4"/>
  <c r="L21" i="4"/>
  <c r="F21" i="4"/>
  <c r="E21" i="4" s="1"/>
  <c r="L20" i="4"/>
  <c r="F20" i="4"/>
  <c r="E20" i="4"/>
  <c r="L19" i="4"/>
  <c r="F19" i="4"/>
  <c r="E19" i="4" s="1"/>
  <c r="L18" i="4"/>
  <c r="F18" i="4"/>
  <c r="E18" i="4"/>
  <c r="L17" i="4"/>
  <c r="F17" i="4"/>
  <c r="E17" i="4" s="1"/>
  <c r="D17" i="4"/>
  <c r="D43" i="4" s="1"/>
  <c r="L16" i="4"/>
  <c r="F16" i="4"/>
  <c r="E16" i="4"/>
  <c r="D16" i="4"/>
  <c r="D42" i="4" s="1"/>
  <c r="T15" i="4"/>
  <c r="L15" i="4"/>
  <c r="M15" i="4" s="1"/>
  <c r="E15" i="4"/>
  <c r="S15" i="4" s="1"/>
  <c r="D15" i="4"/>
  <c r="R14" i="4"/>
  <c r="Q14" i="4"/>
  <c r="G13" i="4"/>
  <c r="M13" i="4" s="1"/>
  <c r="F13" i="4"/>
  <c r="L13" i="4" s="1"/>
  <c r="B33" i="3"/>
  <c r="E24" i="3"/>
  <c r="D24" i="3"/>
  <c r="E19" i="3"/>
  <c r="D19" i="3"/>
  <c r="E13" i="3"/>
  <c r="D13" i="3"/>
  <c r="E7" i="3"/>
  <c r="D7" i="3"/>
  <c r="F40" i="2"/>
  <c r="D40" i="2"/>
  <c r="D23" i="2"/>
  <c r="F23" i="2" s="1"/>
  <c r="J22" i="2"/>
  <c r="F22" i="2"/>
  <c r="J21" i="2"/>
  <c r="I21" i="2"/>
  <c r="F21" i="2"/>
  <c r="D21" i="2"/>
  <c r="J9" i="2"/>
  <c r="F9" i="2"/>
  <c r="J8" i="2"/>
  <c r="I8" i="2"/>
  <c r="F8" i="2"/>
  <c r="D8" i="2"/>
  <c r="B59" i="1"/>
  <c r="B49" i="1"/>
  <c r="G48" i="1"/>
  <c r="F48" i="1"/>
  <c r="E48" i="1"/>
  <c r="D48" i="1"/>
  <c r="I42" i="1"/>
  <c r="H42" i="1"/>
  <c r="G42" i="1"/>
  <c r="F42" i="1"/>
  <c r="H41" i="1"/>
  <c r="G41" i="1"/>
  <c r="F41" i="1"/>
  <c r="E41" i="1"/>
  <c r="E42" i="1" s="1"/>
  <c r="D41" i="1"/>
  <c r="D42" i="1" s="1"/>
  <c r="I36" i="1"/>
  <c r="H36" i="1"/>
  <c r="G36" i="1"/>
  <c r="E36" i="1"/>
  <c r="D36" i="1"/>
  <c r="F36" i="1" s="1"/>
  <c r="B33" i="1"/>
  <c r="G32" i="1"/>
  <c r="F32" i="1"/>
  <c r="E32" i="1"/>
  <c r="D32" i="1"/>
  <c r="I26" i="1"/>
  <c r="H26" i="1"/>
  <c r="G26" i="1"/>
  <c r="F26" i="1"/>
  <c r="H25" i="1"/>
  <c r="G25" i="1"/>
  <c r="F25" i="1"/>
  <c r="E25" i="1"/>
  <c r="E26" i="1" s="1"/>
  <c r="D25" i="1"/>
  <c r="D26" i="1" s="1"/>
  <c r="I20" i="1"/>
  <c r="H20" i="1"/>
  <c r="G20" i="1"/>
  <c r="E20" i="1"/>
  <c r="D20" i="1"/>
  <c r="F20" i="1" s="1"/>
  <c r="B16" i="1"/>
  <c r="G12" i="11" l="1"/>
  <c r="F12" i="11"/>
  <c r="I12" i="11" s="1"/>
  <c r="E23" i="2"/>
  <c r="F15" i="4"/>
  <c r="C37" i="1"/>
  <c r="G15" i="4"/>
  <c r="D16" i="5"/>
  <c r="D22" i="5"/>
  <c r="D30" i="5"/>
  <c r="C17" i="11"/>
  <c r="G23" i="2"/>
  <c r="D8" i="3"/>
  <c r="E8" i="3" s="1"/>
  <c r="H15" i="4"/>
  <c r="P15" i="4"/>
  <c r="C39" i="5"/>
  <c r="E11" i="7"/>
  <c r="E12" i="9"/>
  <c r="F13" i="18"/>
  <c r="C21" i="1"/>
  <c r="D20" i="3"/>
  <c r="E20" i="3" s="1"/>
  <c r="O15" i="4"/>
  <c r="D18" i="5"/>
  <c r="D26" i="5"/>
  <c r="D34" i="5"/>
  <c r="E11" i="8"/>
  <c r="D10" i="2"/>
  <c r="I23" i="2"/>
  <c r="J23" i="2" s="1"/>
  <c r="I15" i="4"/>
  <c r="Q15" i="4"/>
  <c r="D19" i="4"/>
  <c r="D21" i="4"/>
  <c r="D23" i="4"/>
  <c r="D25" i="4"/>
  <c r="D27" i="4"/>
  <c r="D29" i="4"/>
  <c r="D31" i="4"/>
  <c r="D33" i="4"/>
  <c r="D35" i="4"/>
  <c r="D37" i="4"/>
  <c r="D39" i="4"/>
  <c r="D41" i="4"/>
  <c r="C40" i="5"/>
  <c r="D12" i="12"/>
  <c r="D14" i="5"/>
  <c r="D20" i="5"/>
  <c r="D24" i="5"/>
  <c r="D28" i="5"/>
  <c r="D32" i="5"/>
  <c r="E11" i="6"/>
  <c r="J15" i="4"/>
  <c r="R15" i="4"/>
  <c r="C17" i="9"/>
  <c r="C19" i="10"/>
  <c r="E12" i="12"/>
  <c r="N15" i="4"/>
  <c r="B32" i="3"/>
  <c r="K15" i="4"/>
  <c r="E11" i="5"/>
  <c r="D15" i="5"/>
  <c r="D17" i="5"/>
  <c r="D19" i="5"/>
  <c r="D21" i="5"/>
  <c r="D23" i="5"/>
  <c r="D25" i="5"/>
  <c r="D27" i="5"/>
  <c r="D29" i="5"/>
  <c r="D31" i="5"/>
  <c r="D33" i="5"/>
  <c r="D35" i="5"/>
  <c r="D18" i="4"/>
  <c r="D20" i="4"/>
  <c r="D22" i="4"/>
  <c r="D24" i="4"/>
  <c r="D26" i="4"/>
  <c r="D28" i="4"/>
  <c r="D30" i="4"/>
  <c r="D32" i="4"/>
  <c r="D34" i="4"/>
  <c r="D36" i="4"/>
  <c r="D38" i="4"/>
  <c r="D40" i="4"/>
  <c r="E12" i="10"/>
  <c r="K12" i="10" l="1"/>
  <c r="J12" i="10"/>
  <c r="F12" i="10"/>
  <c r="I12" i="10"/>
  <c r="H12" i="10"/>
  <c r="G12" i="10"/>
  <c r="G10" i="2"/>
  <c r="F10" i="2"/>
  <c r="E10" i="2"/>
  <c r="I10" i="2"/>
  <c r="J10" i="2" s="1"/>
  <c r="I11" i="7"/>
  <c r="H11" i="7"/>
  <c r="G11" i="7"/>
  <c r="F11" i="7"/>
  <c r="B5" i="13"/>
  <c r="C6" i="8"/>
  <c r="C7" i="4"/>
  <c r="B5" i="3"/>
  <c r="B5" i="17"/>
  <c r="C5" i="11"/>
  <c r="C5" i="10"/>
  <c r="C6" i="5"/>
  <c r="C6" i="6"/>
  <c r="B5" i="2"/>
  <c r="C5" i="9"/>
  <c r="B17" i="3"/>
  <c r="C6" i="7"/>
  <c r="B5" i="14"/>
  <c r="C5" i="12"/>
  <c r="B17" i="1"/>
  <c r="C47" i="1"/>
  <c r="C41" i="1"/>
  <c r="C45" i="1" s="1"/>
  <c r="C40" i="1"/>
  <c r="C44" i="1" s="1"/>
  <c r="C39" i="1"/>
  <c r="C43" i="1" s="1"/>
  <c r="C38" i="1"/>
  <c r="G12" i="12"/>
  <c r="H12" i="12" s="1"/>
  <c r="F12" i="12"/>
  <c r="C31" i="1"/>
  <c r="C25" i="1"/>
  <c r="C29" i="1" s="1"/>
  <c r="C24" i="1"/>
  <c r="C28" i="1" s="1"/>
  <c r="C23" i="1"/>
  <c r="C27" i="1" s="1"/>
  <c r="C22" i="1"/>
  <c r="O11" i="5"/>
  <c r="G11" i="5"/>
  <c r="F11" i="5"/>
  <c r="I11" i="5"/>
  <c r="H11" i="5"/>
  <c r="J11" i="5"/>
  <c r="J11" i="6"/>
  <c r="I11" i="6"/>
  <c r="H11" i="6"/>
  <c r="O11" i="6"/>
  <c r="G11" i="6"/>
  <c r="F11" i="6"/>
  <c r="G11" i="8"/>
  <c r="F11" i="8"/>
  <c r="G12" i="9"/>
  <c r="H12" i="9" s="1"/>
  <c r="F12" i="9"/>
  <c r="J12" i="11"/>
  <c r="H12" i="11"/>
  <c r="N11" i="5" l="1"/>
  <c r="M11" i="5"/>
  <c r="L11" i="5"/>
  <c r="K11" i="5"/>
  <c r="I12" i="12"/>
  <c r="J12" i="12"/>
  <c r="S11" i="6"/>
  <c r="R11" i="6"/>
  <c r="Q11" i="6"/>
  <c r="P11" i="6"/>
  <c r="T11" i="6"/>
  <c r="T11" i="5"/>
  <c r="S11" i="5"/>
  <c r="Q11" i="5"/>
  <c r="R11" i="5"/>
  <c r="P11" i="5"/>
  <c r="J12" i="9"/>
  <c r="I12" i="9"/>
  <c r="K11" i="6"/>
  <c r="L11" i="6"/>
  <c r="N11" i="6"/>
  <c r="M11" i="6"/>
  <c r="W11" i="5" l="1"/>
  <c r="V11" i="5"/>
  <c r="U11" i="5"/>
  <c r="X11" i="5"/>
  <c r="X11" i="6"/>
  <c r="W11" i="6"/>
  <c r="V11" i="6"/>
  <c r="U11" i="6"/>
</calcChain>
</file>

<file path=xl/sharedStrings.xml><?xml version="1.0" encoding="utf-8"?>
<sst xmlns="http://schemas.openxmlformats.org/spreadsheetml/2006/main" count="537" uniqueCount="300">
  <si>
    <t>Landesbank Hessen-Thüringen (Helaba)</t>
  </si>
  <si>
    <t>Neue Mainzer Straße 52 - 58</t>
  </si>
  <si>
    <t>60311 Frankfurt</t>
  </si>
  <si>
    <t>Telefon: +49 69 91 32 01</t>
  </si>
  <si>
    <t>Telefax: +49 69 29 15 17</t>
  </si>
  <si>
    <t xml:space="preserve">E-Mail: </t>
  </si>
  <si>
    <t>Internet: www.helaba.de</t>
  </si>
  <si>
    <t xml:space="preserve">Veröffentlichung gemäß § 28 Abs. 1 S. 1 Nrn. 1, 3 PfandBG </t>
  </si>
  <si>
    <t>Gesamtbetrag der</t>
  </si>
  <si>
    <t>Nominalwert</t>
  </si>
  <si>
    <t>Barwert</t>
  </si>
  <si>
    <t>Risikobarwert*</t>
  </si>
  <si>
    <t>im Umlauf befindlichen</t>
  </si>
  <si>
    <t>Hypothekenpfandbriefe</t>
  </si>
  <si>
    <t>darunter Derivate</t>
  </si>
  <si>
    <t>Deckungsmasse</t>
  </si>
  <si>
    <t>Überdeckung</t>
  </si>
  <si>
    <t>Überdeckung in % vom Pfandbrief-Umlauf</t>
  </si>
  <si>
    <t xml:space="preserve">     Gesetzliche Überdeckung**, ¹</t>
  </si>
  <si>
    <t xml:space="preserve">     Vertragliche Überdeckung**, ²</t>
  </si>
  <si>
    <t xml:space="preserve">     Freiwillige Überdeckung**, ³</t>
  </si>
  <si>
    <t>Überdeckung unter
Berücksichtigung des vdp-
Bonitätsdifferenzierungsmodells</t>
  </si>
  <si>
    <t>Öffentlichen Pfandbriefe</t>
  </si>
  <si>
    <t>** Die Vorjahresdaten werden gemäß § 55 PfandBG erst ab Q3 2023 veröffentlicht.</t>
  </si>
  <si>
    <t xml:space="preserve">¹ Nach dem </t>
  </si>
  <si>
    <t xml:space="preserve">      Nominalwert:   Summe aus der nennwertigen sichernden Überdeckung gemäß § 4 Abs. 2 PfandBG und des Nennwerts der barwertigen sichernden Überdeckung 
                               gemäß § 4 Abs. 1 PfandBG</t>
  </si>
  <si>
    <t xml:space="preserve">      Barwert:           Barwertige sichernde Überdeckung gemäß § 4 Abs. 1 PfandBG</t>
  </si>
  <si>
    <t>² Vertraglich zugesicherte Überdeckung</t>
  </si>
  <si>
    <t>³ Residual, in Abhängigkeit der gesetzlichen und vertraglichen Überdeckung; Barwert enthält den Barwert der nennwertigen sichernden Überdeckung gemäß § 4 Abs. 2 PfandBG</t>
  </si>
  <si>
    <t>Veröffentlichung gemäß § 28 Abs. 1 S. 1 Nrn. 4, 5 PfandBG</t>
  </si>
  <si>
    <t>Laufzeitstruktur der umlaufenden Pfandbriefe und der dafür verwendeten Deckungsmassen</t>
  </si>
  <si>
    <t>Pfandbriefumlauf</t>
  </si>
  <si>
    <t>Restlaufzeit:</t>
  </si>
  <si>
    <t>&lt;= 0,5 Jahre</t>
  </si>
  <si>
    <t>&gt; 0,5 Jahre und &lt;= 1 Jahr</t>
  </si>
  <si>
    <t>&gt; 1 Jahr und &lt;= 1,5 Jahre</t>
  </si>
  <si>
    <t>&gt; 1,5 Jahre und &lt;= 2 Jahre</t>
  </si>
  <si>
    <t>&gt; 2 Jahre und &lt;= 3 Jahre</t>
  </si>
  <si>
    <t>&gt; 3 Jahre und &lt;= 4 Jahre</t>
  </si>
  <si>
    <t>&gt; 4 Jahre und &lt;= 5 Jahre</t>
  </si>
  <si>
    <t>&gt; 5 Jahre und &lt;= 10 Jahre</t>
  </si>
  <si>
    <t>&gt; 10 Jahre</t>
  </si>
  <si>
    <t>Öffentliche Pfandbriefe</t>
  </si>
  <si>
    <t>Informationen zur Verschiebung der Fälligkeit der Pfandbriefe</t>
  </si>
  <si>
    <t>Voraussetzungen für die Verschiebung der Fälligkeit der Pfandbriefe</t>
  </si>
  <si>
    <t>(Mio. €)</t>
  </si>
  <si>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</si>
  <si>
    <t>Befugnisse des Sachwalters bei Verschiebung der Fälligkeit der Pfandbriefe</t>
  </si>
  <si>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</si>
  <si>
    <t>* Auswirkungen einer Fälligkeitsverschiebung auf die Laufzeitenstruktur der Pfandbriefe / Verschiebungsszenario: 12 Monate. Es handelt sich hierbei um eine äußerst unwahrscheinliches Szenario, welches erst nach Ernennung eines Sachwalters zur Geltung kommen könnte.</t>
  </si>
  <si>
    <t>Veröffentlichung gemäß § 28 Abs. 2 Nr. 1 a  PfandBG, § 28  Abs. 3 Nr. 1 PfandBG und  § 28 Abs. 4 Nr. 1 a  PfandBG</t>
  </si>
  <si>
    <t>Zur Deckung von Hypothekenpfandbriefen verwendete Forderungen nach Größengruppen</t>
  </si>
  <si>
    <t>Deckungswerte</t>
  </si>
  <si>
    <t>Bis einschließlich 300 Tsd. €</t>
  </si>
  <si>
    <t>Mehr als 300 Tsd. € bis einschließlich 1 Mio. €</t>
  </si>
  <si>
    <t>Mehr als 1 Mio. € bis einschließlich 10 Mio. €</t>
  </si>
  <si>
    <t>Mehr als 10 Mio. €</t>
  </si>
  <si>
    <t>Summe</t>
  </si>
  <si>
    <t>Zur Deckung von Öffentlichen Pfandbriefen verwendete Forderungen nach Größengruppen</t>
  </si>
  <si>
    <t>Bis einschließlich 10 Mio. €</t>
  </si>
  <si>
    <t>Mehr als 10 Mio. € bis einschließlich 100 Mio. €</t>
  </si>
  <si>
    <t>Mehr als 100 Mio. €</t>
  </si>
  <si>
    <t>Veröffentlichung gemäß § 28 Abs. 2 Nr. 1 b, c und Nr. 2 PfandBG</t>
  </si>
  <si>
    <t>Zur Deckung von Hypothekenpfandbriefen verwendete Forderungen nach Gebieten, in denen die beliehenen Grundstücke liegen</t>
  </si>
  <si>
    <t>und nach Nutzungsart sowie Gesamtbetrag der mindestens 90 Tage rückständigen Leistungen</t>
  </si>
  <si>
    <t>als auch Gesamtbetrag dieser Forderungen, soweit der jeweilige Rückstand mindestens 5 % der Forderung beträgt.</t>
  </si>
  <si>
    <t>Gesamt-     betrag der mindestens       90 Tage rückstän-   digen Leistungen</t>
  </si>
  <si>
    <t>Gesamtbetrag dieser
Forderungen, soweit
der jeweilige Rückstand
mindestens 5 % der
Forderung beträgt</t>
  </si>
  <si>
    <t>Insgesamt</t>
  </si>
  <si>
    <t>davon</t>
  </si>
  <si>
    <t>Wohnwirtschaftlich</t>
  </si>
  <si>
    <t>Gewerblich</t>
  </si>
  <si>
    <t>Eigentums-
wohnungen</t>
  </si>
  <si>
    <t>Ein- und Zwei-
familien-
häuser</t>
  </si>
  <si>
    <t>Mehrfamilien- häuser</t>
  </si>
  <si>
    <t>Unfertige und noch nicht ertragfähige Neubauten</t>
  </si>
  <si>
    <t>Bauplätze</t>
  </si>
  <si>
    <t>Bürogebäude</t>
  </si>
  <si>
    <t>Handels-gebäude</t>
  </si>
  <si>
    <t>Industrie-gebäude</t>
  </si>
  <si>
    <t>Sonstige gewerblich genutzte Gebäude</t>
  </si>
  <si>
    <t>Staat</t>
  </si>
  <si>
    <t>$g</t>
  </si>
  <si>
    <t>Gesamtsumme - alle Staaten</t>
  </si>
  <si>
    <t>DE</t>
  </si>
  <si>
    <t>Deutschland</t>
  </si>
  <si>
    <t>BE</t>
  </si>
  <si>
    <t>Belgien</t>
  </si>
  <si>
    <t>FI</t>
  </si>
  <si>
    <t>Finnland</t>
  </si>
  <si>
    <t>FR</t>
  </si>
  <si>
    <t>Frankreich</t>
  </si>
  <si>
    <t>GB</t>
  </si>
  <si>
    <t>Großbritannien</t>
  </si>
  <si>
    <t>LU</t>
  </si>
  <si>
    <t>Luxemburg</t>
  </si>
  <si>
    <t>NL</t>
  </si>
  <si>
    <t>Niederlande</t>
  </si>
  <si>
    <t>AT</t>
  </si>
  <si>
    <t>Österreich</t>
  </si>
  <si>
    <t>PL</t>
  </si>
  <si>
    <t>Polen</t>
  </si>
  <si>
    <t>SE</t>
  </si>
  <si>
    <t>Schweden</t>
  </si>
  <si>
    <t>CZ</t>
  </si>
  <si>
    <t>Tschechien</t>
  </si>
  <si>
    <t>NO</t>
  </si>
  <si>
    <t>Norwegen</t>
  </si>
  <si>
    <t>US</t>
  </si>
  <si>
    <t>USA</t>
  </si>
  <si>
    <t>Veröffentlichung gemäß § 28 Abs. 3 Nr. 2 PfandBG</t>
  </si>
  <si>
    <t>Zur Deckung von Öffentlichen Pfandbriefen verwendete Forderungen</t>
  </si>
  <si>
    <t>Gesamtbetrag der mindestens 90 Tage rückständigen Leistungen</t>
  </si>
  <si>
    <t>Gesamtbetrag dieser Forderungen, soweit der jeweilige Rückstand
mindestens 5 % der Forderung beträgt</t>
  </si>
  <si>
    <t>davon geschuldet von</t>
  </si>
  <si>
    <t>davon gewährleistet von</t>
  </si>
  <si>
    <t>in der Summe enthaltene
Gewährleistungen aus
Gründen der Exportförderung</t>
  </si>
  <si>
    <t>Zentralstaat</t>
  </si>
  <si>
    <t>Regionale Gebietskörper-schaften</t>
  </si>
  <si>
    <t>Örtliche Gebietskörper-schaften</t>
  </si>
  <si>
    <t>Sonstige</t>
  </si>
  <si>
    <t>DK</t>
  </si>
  <si>
    <t>Dänemark</t>
  </si>
  <si>
    <t>PT</t>
  </si>
  <si>
    <t>Portugal</t>
  </si>
  <si>
    <t>ES</t>
  </si>
  <si>
    <t>Spanien</t>
  </si>
  <si>
    <t>CH</t>
  </si>
  <si>
    <t>Schweiz</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</si>
  <si>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</si>
  <si>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</si>
  <si>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</si>
  <si>
    <t>Veröffentlichung gemäß § 28 Abs. 4 Nr. 1 b PfandBG und § 28 Abs. 4 Nr. 2 PfandBG</t>
  </si>
  <si>
    <t>Zur Deckung von Schiffspfandbriefen verwendete Forderungen nach Registerstaaten</t>
  </si>
  <si>
    <t>sowie Gesamtbetrag der mindestens 90 Tage rückständigen Leistungen als auch Gesamtbetrag 
dieser Forderungen, soweit der jeweilige Rückstand mindestens 5 % der Forderung beträgt.</t>
  </si>
  <si>
    <t>Seeschiffe</t>
  </si>
  <si>
    <t>Binnenschiffe</t>
  </si>
  <si>
    <t>Veröffentlichung gemäß § 28 Abs. 4 Nr. 1 c PfandBG und § 28 Abs. 4 Nr. 2 PfandBG</t>
  </si>
  <si>
    <t>Zur Deckung von Flugzeugpfandbriefen verwendete Forderungen nach Registerstaaten</t>
  </si>
  <si>
    <t>sowie Gesamtbetrag der mindestens 90 Tage rückständigen Leistungen als auch Gesamtbetrag dieser Forderungen, soweit der jeweilige Rückstand mindestens 5 % der Forderung beträgt.</t>
  </si>
  <si>
    <t>Veröffentlichung gemäß § 28 Abs. 1 S. 1 Nrn. 8, 9, 10 PfandBG</t>
  </si>
  <si>
    <t>Weitere Deckungswerte - Detaildarstellung für Hypothekenpfandbriefe</t>
  </si>
  <si>
    <t>Weitere Deckungswerte für Hypothekenpfandbriefe nach § 19 Abs. 1 S. 1 Nr. 2 a) und b), § 19 Abs. 1 S. 1 Nr. 3 a) bis c), § 19 Abs. 1 S. 1 Nr. 4*</t>
  </si>
  <si>
    <t xml:space="preserve">Forderungen gem. § 19 Abs. 1 S. 1 Nr. 2 a) und b)
</t>
  </si>
  <si>
    <t xml:space="preserve">Forderungen gem.  § 19 Abs. 1 S. 1 Nr. 3 a) bis c)
</t>
  </si>
  <si>
    <t xml:space="preserve">Forderungen gem.  § 19 Abs. 1 S. 1 Nr. 4
</t>
  </si>
  <si>
    <t>gedeckte Schuldverschreibungen gem. Art. 129 Verordnung (EU) Nr. 575/2013</t>
  </si>
  <si>
    <t>* Die Vorjahresdaten werden gemäß § 55 PfandBG erst ab Q3 2023 veröffentlicht.</t>
  </si>
  <si>
    <t>Veröffentlichung gemäß § 28 Abs. 1 S. 1 Nrn. 8, 9 PfandBG</t>
  </si>
  <si>
    <t>Weitere Deckungswerte - Detaildarstellung für Öffentliche Pfandbriefe</t>
  </si>
  <si>
    <t>Weitere Deckungswerte für Öffentliche Pfandbriefe nach § 20 Abs. 2 S. 1 Nr. 2, § 20 Abs. 2 S. 1 Nr. 3 a) bis c), § 20 Abs. 2 S. 1 Nr. 4*</t>
  </si>
  <si>
    <t xml:space="preserve">Forderungen gem. § 20 Abs. 2 S. 1 Nr. 2
</t>
  </si>
  <si>
    <t xml:space="preserve">Forderungen gem. § 20 Abs. 2 S. 1 Nr. 3 a) bis c)
</t>
  </si>
  <si>
    <t xml:space="preserve">Forderungen gem. § 20 Abs. 2 S. 1 Nr. 4
</t>
  </si>
  <si>
    <t>gedeckte Schuld-
verschreibungen
gem. Art. 129 Verordnung
(EU) Nr. 575/2013</t>
  </si>
  <si>
    <t>Weitere Deckungswerte - Detaildarstellung für Schiffspfandbriefe</t>
  </si>
  <si>
    <t>Weitere Deckungswerte für Schiffspfandbriefe nach § 26 Abs. 1 S. 1 Nr. 3, § 26 Abs. 1 S. 1 Nr. 5, § 26 Abs. 2 S. 1 Nr. 4*</t>
  </si>
  <si>
    <t xml:space="preserve">Forderungen gem. § 26 Abs. 1 S. 1 Nr. 3
</t>
  </si>
  <si>
    <t xml:space="preserve">Forderungen gem.  § 26 Abs. 1 S. 1 Nr. 5
</t>
  </si>
  <si>
    <t xml:space="preserve">Forderungen gem.  § 26 Abs. 1 S. 1 Nr. 4
</t>
  </si>
  <si>
    <t>Weitere Deckungswerte - Detaildarstellung für Flugzeugpfandbriefe</t>
  </si>
  <si>
    <t>Weitere Deckungswerte für Flugzeugpfandbriefe nach § 26f Abs. 1 S. 1 Nr. 3, § 26f Abs. 1 S. 1 Nr. 4, § 26f Abs. 1 S. 1 Nr. 5*</t>
  </si>
  <si>
    <t xml:space="preserve">Forderungen gem. § 26f Abs. 1 S. 1 Nr. 3
</t>
  </si>
  <si>
    <t xml:space="preserve">Forderungen gem.  § 26f Abs. 1 S. 1 Nr. 4
</t>
  </si>
  <si>
    <t xml:space="preserve">Forderungen gem.  § 26f Abs. 1 S. 1 Nr. 5
</t>
  </si>
  <si>
    <t>Veröffentlichung gemäß § 28 Abs. 1 S. 1 Nrn. 6, 7, 11, 12, 13, 14, 15 PfandBG und § 28 Abs. 2 S. 1 Nrn. 3, 4 PfandBG</t>
  </si>
  <si>
    <t>Kennzahlen zu umlaufenden Pfandbriefen und dafür verwendeten Deckungswerten</t>
  </si>
  <si>
    <t>Umlaufende Pfandbriefe</t>
  </si>
  <si>
    <t>davon Anteil festverzinslicher Pfandbriefe
§ 28 Abs. 1 Nr. 13  (gewichteter Durchschnitt)</t>
  </si>
  <si>
    <t>%</t>
  </si>
  <si>
    <t>davon Gesamtbetrag der Forderungen nach § 12 Abs. 1, die die Grenzen nach § 13 Abs. 1 S. 2, 2. Halbsatz überschreiten
§ 28 Abs. 1 S. 1 Nr. 11</t>
  </si>
  <si>
    <t>davon Gesamtbetrag der Werte nach § 19 Abs. 1, die die Grenzen nach § 19 Abs. 1 S. 7 überschreiten
§ 28 Abs. 1 S. 1 Nr. 11</t>
  </si>
  <si>
    <t>Forderungen, die die Grenze nach § 19 Abs. 1 Nr. 2 überschreiten*
§ 28 Abs. 1 S. 1 Nr. 12</t>
  </si>
  <si>
    <t>Forderungen, die die Grenze nach § 19 Abs. 1 Nr. 3 überschreiten*
§ 28 Abs. 1 S. 1 Nr. 12</t>
  </si>
  <si>
    <t>Forderungen, die die Grenze nach § 19 Abs. 1 Nr. 4 überschreiten*
§ 28 Abs. 1 S. 1 Nr. 12</t>
  </si>
  <si>
    <t>davon Anteil festverzinslicher Deckungsmasse
§ 28 Abs. 1 Nr. 13</t>
  </si>
  <si>
    <t>Nettobarwert nach § 6 Pfandbrief-Barwertverordnung
je Fremdwährung in Mio. Euro
 § 28 Abs. 1 Nr. 14 (Saldo aus Aktiv-/Passivseite)</t>
  </si>
  <si>
    <t>CAD</t>
  </si>
  <si>
    <t>CHF</t>
  </si>
  <si>
    <t>CZK</t>
  </si>
  <si>
    <t>DKK</t>
  </si>
  <si>
    <t>GBP</t>
  </si>
  <si>
    <t>HKD</t>
  </si>
  <si>
    <t>JPY</t>
  </si>
  <si>
    <t>NOK</t>
  </si>
  <si>
    <t>SEK</t>
  </si>
  <si>
    <t>USD</t>
  </si>
  <si>
    <t>AUD</t>
  </si>
  <si>
    <t xml:space="preserve">volumengewichteter Durchschnitt des Alters der Forderungen
(verstrichene Laufzeit seit Kreditvergabe - seasoning)
§ 28 Abs. 2 Nr. 4  </t>
  </si>
  <si>
    <t>Jahre</t>
  </si>
  <si>
    <t xml:space="preserve">durchschnittlicher gewichteter Beleihungsauslauf
§ 28 Abs. 2 Nr. 3  </t>
  </si>
  <si>
    <t>durchschnittlicher gewichteter Beleihungsauslauf auf Marktwertbasis
- freiwillige Angabe -  (Durchschnitt)</t>
  </si>
  <si>
    <t>Kennzahlen zur Liquidität nach § 28 Abs. 1 S. 1 Nr. 6 PfandBG*</t>
  </si>
  <si>
    <t>Größte sich innerhalb der nächsten 180 Tage ergebende negative Summe im Sinne des § 4 Abs. 1a S. 3 PfandBG für Pfandbriefe (Liquiditätsbedarf)</t>
  </si>
  <si>
    <t>Tag, an dem sich die größte negative Summe ergibt</t>
  </si>
  <si>
    <t>Tag (1-180)</t>
  </si>
  <si>
    <t>Gesamtbetrag der Deckungswerte, welche die Anforderungen von § 4 Abs. 1a S. 3 PfandBG erfüllen (Liquiditätsdeckung)</t>
  </si>
  <si>
    <t>Kennzahlen nach § 28 Abs. 1 S. 1 Nr. 7 PfandBG</t>
  </si>
  <si>
    <t>Anteil der Derivategeschäfte an den Deckungsmassen gemäß § 19 Abs. 1 S. 1 Nr. 1 (Bonitätsstufe 3)</t>
  </si>
  <si>
    <t>Anteil der Derivategeschäfte an den Deckungsmassen gemäß § 19 Abs. 1 S. 1 Nr. 2 Buchstabe c (Bonitätsstufe 2)</t>
  </si>
  <si>
    <t>Anteil der Derivategeschäfte an den Deckungsmassen gemäß § 19 Abs. 1 S. 1 Nr. 3 Buchstabe d (Bonitätsstufe 1)</t>
  </si>
  <si>
    <t>Anteil der Derivategeschäfte an den zu deckenden Verbindlichkeiten gemäß § 19 Abs. 1 S. 1 Nr. 1 (Bonitätsstufe 3)</t>
  </si>
  <si>
    <t>Anteil der Derivategeschäfte an den zu deckenden Verbindlichkeiten gemäß § 19 Abs. 1 S. 1 Nr. 2 Buchstabe c (Bonitätsstufe 2)</t>
  </si>
  <si>
    <t>Anteil der Derivategeschäfte an den zu deckenden Verbindlichkeiten gemäß § 19 Abs. 1 S. 1 Nr. 3 Buchstabe d (Bonitätsstufe 1)</t>
  </si>
  <si>
    <t>Kennzahlen nach § 28 Abs. 1 S. 1 Nr. 15 PfandBG</t>
  </si>
  <si>
    <t>Anteil der Deckungswerte an der Deckungsmasse, für die oder für deren Schuldner ein Ausfall gemäß Art. 178 Absatz 1 CRR als eingetreten gilt.</t>
  </si>
  <si>
    <t>davon Anteil festverzinslicher Pfandbriefe
§ 28 Abs. 1 Nr. 13 (gewichteter Durchschnitt)</t>
  </si>
  <si>
    <t>davon Gesamtbetrag der Forderungen nach § 20 Abs. 1 und Abs. 2, die die Grenzen nach § 20 Abs. 3 überschreiten
§ 28 Abs. 1 S. 1 Nr. 11</t>
  </si>
  <si>
    <t>Forderungen, die die Grenze nach § 20 Abs. 2 Nr. 2 überschreiten*
§ 28 Abs. 1 S. 1 Nr. 12</t>
  </si>
  <si>
    <t>Forderungen, die die Grenze nach § 20 Abs. 2 Nr. 3 überschreiten*
§ 28 Abs. 1 S. 1 Nr. 12</t>
  </si>
  <si>
    <t xml:space="preserve">davon Anteil festverzinslicher Deckungsmasse
§ 28 Abs. 1 Nr. 13 </t>
  </si>
  <si>
    <t>Nettobarwert nach § 6 Pfandbrief-Barwertverordnung
je Fremdwährung in Mio. Euro
§ 28 Abs. 1 Nr. 14 (Saldo aus Aktiv-/Passivseite)</t>
  </si>
  <si>
    <t>Anteil der Derivategeschäfte an den Deckungsmassen gemäß § 20 Abs. 2 S. 1 Nr. 1 (Bonitätsstufe 3)</t>
  </si>
  <si>
    <t>Anteil der Derivategeschäfte an den Deckungsmassen gemäß § 20 Abs. 2 S. 1 Nr. 2 (Bonitätsstufe 2)</t>
  </si>
  <si>
    <t>Anteil der Derivategeschäfte an den Deckungsmassen gemäß § 20 Abs. 2 S. 1 Nr. 3 Buchstabe c (Bonitätsstufe 1)</t>
  </si>
  <si>
    <t>Anteil der Derivategeschäfte an den zu deckenden Verbindlichkeiten gemäß § 20 Abs. 2 S. 1 Nr. 1 (Bonitätsstufe 3)</t>
  </si>
  <si>
    <t>Anteil der Derivategeschäfte an den zu deckenden Verbindlichkeiten gemäß § 20 Abs. 2 S. 1 Nr. 2 (Bonitätsstufe 2)</t>
  </si>
  <si>
    <t>Anteil der Derivategeschäfte an den zu deckenden Verbindlichkeiten gemäß § 20 Abs. 2 S. 1 Nr. 3 Buchstabe c (Bonitätsstufe 1)</t>
  </si>
  <si>
    <t>Veröffentlichung gemäß § 28 Abs. 1 S. 1 Nr. 2 PfandBG</t>
  </si>
  <si>
    <t>Liste internationaler Wertpapierkennnummern der Internationalen Organisation für Normung (ISIN) nach Pfandbriefgattung</t>
  </si>
  <si>
    <t>ISIN</t>
  </si>
  <si>
    <t>DE000HLB4J92, DE000HLB4LY4, DE000HLB4YL4, DE000HLB4116, DE000HLB42D1, DE000HLB42M2, DE000HLB42Y7, DE000HLB7515, DE000HLB78B9, XS1767931477, XS1883355601, XS2001346480, XS2022037795, XS2106576494, XS2433126807, XS2446114600, XS2536375368, XS2589441943</t>
  </si>
  <si>
    <t>DE000A0ASMW9, DE000A0A3HE5, DE000A0A3HW7, DE000A0A3HZ0, DE000DXA0K24, DE000DXA0MG8, DE000DXA0PY4, DE000DXA0RA0, DE000DXA0TU4, DE000HLB0AN8, DE000HLB0AP3, DE000HLB0P56, DE000HLB0P98, DE000HLB1BZ8, DE000HLB1C27, DE000HLB1C43, DE000HLB1JX6, DE000HLB2LC4, DE000HLB2NE6, DE000HLB2YN4, DE000HLB4JE0, DE000HLB4JK7, DE000HLB4JM3, DE000HLB4JN1, DE000HLB4J76, DE000HLB4J84, DE000HLB4U48, DE000HLB4U71, DE000HLB4VB1, DE000HLB4V96, DE000HLB4YE9, DE000HLB4ZG1, DE000HLB4Z68, DE000HLB40Y1, DE000HLB41C5, DE000HLB41D3, DE000HLB41M4, DE000HLB41Z6, DE000HLB42Q3, DE000HLB42R1, DE000HLB42X9, DE000HLB4249, DE000WLB8ET1, DE0002677572, XS0946693834, XS1548773982, XS1587900843, XS1793273092, XS1936186425, XS2056484889, XS2106579670, XS2433240764, XS2445172187, XS2461137189, XS2590759044</t>
  </si>
  <si>
    <t>Feldbezeichnung</t>
  </si>
  <si>
    <t>Steuerdaten</t>
  </si>
  <si>
    <t>Abgeleitete Werte und Konstanten</t>
  </si>
  <si>
    <t>Angaben zur Mappe</t>
  </si>
  <si>
    <t>ErstDatum</t>
  </si>
  <si>
    <t>26.04.2023</t>
  </si>
  <si>
    <t>StatistikNr</t>
  </si>
  <si>
    <t>vdp-Statistik StTv gem. § 28 PfandBG</t>
  </si>
  <si>
    <t>(Stand/Version)</t>
  </si>
  <si>
    <t>AktJahr</t>
  </si>
  <si>
    <t>StatistikBez</t>
  </si>
  <si>
    <t>Angaben gemäß Transparenzvorschriften</t>
  </si>
  <si>
    <t>MapVersDat</t>
  </si>
  <si>
    <t>07.02.2016</t>
  </si>
  <si>
    <t>AktMonat</t>
  </si>
  <si>
    <t>03</t>
  </si>
  <si>
    <t>ErstelltAm</t>
  </si>
  <si>
    <t>MapVersNr</t>
  </si>
  <si>
    <t>3.10</t>
  </si>
  <si>
    <t>Datenart</t>
  </si>
  <si>
    <t>Leer</t>
  </si>
  <si>
    <t>-</t>
  </si>
  <si>
    <t>MapArt</t>
  </si>
  <si>
    <t>Mappenart (Intern)</t>
  </si>
  <si>
    <t>Institut</t>
  </si>
  <si>
    <t>HLB</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</si>
  <si>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</si>
  <si>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</si>
  <si>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</si>
  <si>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</si>
  <si>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</si>
  <si>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</si>
  <si>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</si>
  <si>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</si>
  <si>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</si>
  <si>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</si>
  <si>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</si>
  <si>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</si>
  <si>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</si>
  <si>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</si>
  <si>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</si>
  <si>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</si>
  <si>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</si>
  <si>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</si>
  <si>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</si>
  <si>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</si>
  <si>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</si>
  <si>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</si>
  <si>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</si>
  <si>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</si>
  <si>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</si>
  <si>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</si>
  <si>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</si>
  <si>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T</t>
  </si>
  <si>
    <t>FnRwbBerH</t>
  </si>
  <si>
    <t>SdDezStellen</t>
  </si>
  <si>
    <t>1</t>
  </si>
  <si>
    <t>FnRwbBerO</t>
  </si>
  <si>
    <t>KzKomprimierung</t>
  </si>
  <si>
    <t>FnRwbBerS</t>
  </si>
  <si>
    <t>KzMitBuLand</t>
  </si>
  <si>
    <t>FnRwbBerF</t>
  </si>
  <si>
    <t>KzRbwBerH</t>
  </si>
  <si>
    <t>d</t>
  </si>
  <si>
    <t>KzRbwBerO</t>
  </si>
  <si>
    <t>KzRbwBerS</t>
  </si>
  <si>
    <t>D</t>
  </si>
  <si>
    <t>Fußnoten:</t>
  </si>
  <si>
    <t>* Für die Berechnung des Risikobarwertes wurde ein eigenes Risikomodell gem. § 5 Abs. 2 PfandBarwertV verwendet.</t>
  </si>
  <si>
    <t>KzRbwBerF</t>
  </si>
  <si>
    <t>* Für die Berechnung des Risikobarwertes wurde der statische Ansatz gem. § 5 Abs. 1 Nr. 1 PfandBarwertV verwendet.</t>
  </si>
  <si>
    <t>CsvDateiName</t>
  </si>
  <si>
    <t>* Für die Berechnung des Risikobarwertes wurde der dynamische Ansatz gem. § 5 Abs. 1 Nr. 2 PfandBarwertV verwendet.</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</si>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</sst>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0.0\ ;&quot;-     &quot;"/>
    <numFmt numFmtId="166" formatCode="m/d/yyyy"/>
    <numFmt numFmtId="167" formatCode="#,##0\ ;\-#,##0\ ;&quot;-     &quot;"/>
  </numFmts>
  <fonts count="41" x14ac:knownFonts="1">
    <font>
      <sz val="10"/>
      <name val="Arial"/>
      <family val="2"/>
      <charset val="1"/>
    </font>
    <font>
      <sz val="10"/>
      <color rgb="FFC0C0C0"/>
      <name val="Arial"/>
      <family val="2"/>
      <charset val="1"/>
    </font>
    <font>
      <sz val="10"/>
      <color rgb="FFEAEAEA"/>
      <name val="Arial"/>
      <family val="2"/>
      <charset val="1"/>
    </font>
    <font>
      <b/>
      <sz val="8"/>
      <name val="Verdana"/>
      <family val="2"/>
      <charset val="1"/>
    </font>
    <font>
      <b/>
      <sz val="8"/>
      <name val="Arial"/>
      <family val="2"/>
      <charset val="1"/>
    </font>
    <font>
      <sz val="8"/>
      <name val="Verdana"/>
      <family val="2"/>
      <charset val="1"/>
    </font>
    <font>
      <sz val="8"/>
      <name val="Arial"/>
      <family val="2"/>
      <charset val="1"/>
    </font>
    <font>
      <b/>
      <sz val="10"/>
      <name val="Arial"/>
      <family val="2"/>
      <charset val="1"/>
    </font>
    <font>
      <sz val="12"/>
      <color rgb="FFC0C0C0"/>
      <name val="Arial"/>
      <family val="2"/>
      <charset val="1"/>
    </font>
    <font>
      <sz val="12"/>
      <name val="Arial"/>
      <family val="2"/>
      <charset val="1"/>
    </font>
    <font>
      <sz val="9"/>
      <name val="Arial"/>
      <family val="2"/>
      <charset val="1"/>
    </font>
    <font>
      <b/>
      <sz val="12"/>
      <name val="Arial"/>
      <family val="2"/>
      <charset val="1"/>
    </font>
    <font>
      <sz val="9"/>
      <name val="Verdana"/>
      <family val="2"/>
      <charset val="1"/>
    </font>
    <font>
      <b/>
      <sz val="8"/>
      <color rgb="FF800000"/>
      <name val="Verdana"/>
      <family val="2"/>
      <charset val="1"/>
    </font>
    <font>
      <sz val="7"/>
      <color rgb="FFC0C0C0"/>
      <name val="Verdana"/>
      <family val="2"/>
      <charset val="1"/>
    </font>
    <font>
      <b/>
      <sz val="7"/>
      <color rgb="FF333333"/>
      <name val="Verdana"/>
      <family val="2"/>
      <charset val="1"/>
    </font>
    <font>
      <b/>
      <sz val="8"/>
      <color rgb="FFFFFFFF"/>
      <name val="Verdana"/>
      <family val="2"/>
      <charset val="1"/>
    </font>
    <font>
      <sz val="7"/>
      <color rgb="FFFFFFFF"/>
      <name val="Arial"/>
      <family val="2"/>
      <charset val="1"/>
    </font>
    <font>
      <b/>
      <sz val="7"/>
      <name val="Verdana"/>
      <family val="2"/>
      <charset val="1"/>
    </font>
    <font>
      <sz val="7"/>
      <name val="Verdana"/>
      <family val="2"/>
      <charset val="1"/>
    </font>
    <font>
      <sz val="7"/>
      <color rgb="FF800000"/>
      <name val="Verdana"/>
      <family val="2"/>
      <charset val="1"/>
    </font>
    <font>
      <sz val="8"/>
      <color rgb="FF333333"/>
      <name val="Verdana"/>
      <family val="2"/>
      <charset val="1"/>
    </font>
    <font>
      <b/>
      <sz val="7"/>
      <color rgb="FFFFFFFF"/>
      <name val="Verdana"/>
      <family val="2"/>
      <charset val="1"/>
    </font>
    <font>
      <b/>
      <sz val="7"/>
      <color rgb="FF800000"/>
      <name val="Verdana"/>
      <family val="2"/>
      <charset val="1"/>
    </font>
    <font>
      <b/>
      <sz val="9"/>
      <color rgb="FF800000"/>
      <name val="Verdana"/>
      <family val="2"/>
      <charset val="1"/>
    </font>
    <font>
      <sz val="7"/>
      <color rgb="FFFFFFFF"/>
      <name val="Verdana"/>
      <family val="2"/>
      <charset val="1"/>
    </font>
    <font>
      <sz val="7"/>
      <color rgb="FFDDDDDD"/>
      <name val="Verdana"/>
      <family val="2"/>
      <charset val="1"/>
    </font>
    <font>
      <b/>
      <sz val="12"/>
      <name val="Verdana"/>
      <family val="2"/>
      <charset val="1"/>
    </font>
    <font>
      <sz val="7"/>
      <color rgb="FF969696"/>
      <name val="Arial"/>
      <family val="2"/>
      <charset val="1"/>
    </font>
    <font>
      <u/>
      <sz val="10"/>
      <color rgb="FF339966"/>
      <name val="Arial"/>
      <family val="2"/>
      <charset val="1"/>
    </font>
    <font>
      <u/>
      <sz val="10"/>
      <name val="Arial"/>
      <family val="2"/>
      <charset val="1"/>
    </font>
    <font>
      <u/>
      <sz val="11"/>
      <name val="Arial"/>
      <family val="2"/>
      <charset val="1"/>
    </font>
    <font>
      <sz val="10"/>
      <color rgb="FF339966"/>
      <name val="Arial"/>
      <family val="2"/>
      <charset val="1"/>
    </font>
    <font>
      <sz val="11"/>
      <name val="Arial"/>
      <family val="2"/>
      <charset val="1"/>
    </font>
    <font>
      <sz val="7"/>
      <color theme="1"/>
      <name val="Verdana"/>
      <family val="2"/>
    </font>
    <font>
      <sz val="7"/>
      <name val="Verdana"/>
      <family val="2"/>
    </font>
    <font>
      <sz val="7"/>
      <color theme="1"/>
      <name val="Verdana"/>
      <family val="2"/>
      <charset val="1"/>
    </font>
    <font>
      <sz val="8"/>
      <name val="Verdana"/>
      <family val="2"/>
    </font>
    <font>
      <b/>
      <sz val="10"/>
      <name val="Arial"/>
      <family val="2"/>
    </font>
    <font>
      <b/>
      <sz val="10"/>
      <color rgb="FFFF0000"/>
      <name val="Arial"/>
      <family val="2"/>
    </font>
    <font>
      <sz val="10"/>
      <name val="Arial"/>
      <family val="2"/>
      <charset val="1"/>
    </font>
  </fonts>
  <fills count="14">
    <fill>
      <patternFill patternType="none"/>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s>
  <borders count="140">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right style="thin">
        <color rgb="FF808080"/>
      </right>
      <top/>
      <bottom style="thin">
        <color rgb="FFFFFFFF"/>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right/>
      <top style="medium">
        <color rgb="FF313739"/>
      </top>
      <bottom style="thin">
        <color rgb="FF313739"/>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style="thin">
        <color rgb="FF313739"/>
      </left>
      <right style="thin">
        <color rgb="FF313739"/>
      </right>
      <top style="thin">
        <color rgb="FF313739"/>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top style="thin">
        <color rgb="FF313739"/>
      </top>
      <bottom style="thin">
        <color indexed="64"/>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0" fillId="0" borderId="0"/>
    <xf numFmtId="0" fontId="40" fillId="0" borderId="0"/>
  </cellStyleXfs>
  <cellXfs count="426">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9" fillId="0" borderId="0" xfId="0" applyFont="1"/>
    <xf numFmtId="0" fontId="8" fillId="0" borderId="0" xfId="0" applyFont="1"/>
    <xf numFmtId="164" fontId="10" fillId="0" borderId="0" xfId="0" applyNumberFormat="1" applyFont="1"/>
    <xf numFmtId="164" fontId="11" fillId="0" borderId="0" xfId="0" applyNumberFormat="1" applyFont="1"/>
    <xf numFmtId="164" fontId="5" fillId="0" borderId="0" xfId="0" applyNumberFormat="1" applyFont="1"/>
    <xf numFmtId="164" fontId="12" fillId="0" borderId="0" xfId="0" applyNumberFormat="1" applyFont="1"/>
    <xf numFmtId="164" fontId="6" fillId="0" borderId="0" xfId="0" applyNumberFormat="1" applyFont="1"/>
    <xf numFmtId="0" fontId="14" fillId="0" borderId="0" xfId="0" applyFont="1" applyAlignment="1">
      <alignment horizontal="left"/>
    </xf>
    <xf numFmtId="164" fontId="15" fillId="4" borderId="3" xfId="0" applyNumberFormat="1" applyFont="1" applyFill="1" applyBorder="1" applyAlignment="1">
      <alignment horizontal="center" vertical="center"/>
    </xf>
    <xf numFmtId="164" fontId="18" fillId="2" borderId="3" xfId="0" applyNumberFormat="1" applyFont="1" applyFill="1" applyBorder="1" applyAlignment="1">
      <alignment horizontal="center" vertical="center"/>
    </xf>
    <xf numFmtId="164" fontId="18" fillId="4" borderId="3" xfId="0" applyNumberFormat="1" applyFont="1" applyFill="1" applyBorder="1" applyAlignment="1">
      <alignment horizontal="center" vertical="center"/>
    </xf>
    <xf numFmtId="164" fontId="16" fillId="5" borderId="0" xfId="0" applyNumberFormat="1" applyFont="1" applyFill="1" applyAlignment="1">
      <alignment vertical="center"/>
    </xf>
    <xf numFmtId="164" fontId="19" fillId="0" borderId="0" xfId="0" applyNumberFormat="1" applyFont="1" applyAlignment="1">
      <alignment horizontal="right" vertical="center"/>
    </xf>
    <xf numFmtId="164" fontId="19" fillId="0" borderId="0" xfId="0" applyNumberFormat="1" applyFont="1"/>
    <xf numFmtId="164" fontId="19" fillId="0" borderId="0" xfId="0" applyNumberFormat="1" applyFont="1" applyAlignment="1">
      <alignment horizontal="right" vertical="top"/>
    </xf>
    <xf numFmtId="164" fontId="19" fillId="0" borderId="5" xfId="0" applyNumberFormat="1" applyFont="1" applyBorder="1" applyAlignment="1">
      <alignment horizontal="left" vertical="center" wrapText="1"/>
    </xf>
    <xf numFmtId="165" fontId="19" fillId="4" borderId="5" xfId="0" applyNumberFormat="1" applyFont="1" applyFill="1" applyBorder="1" applyAlignment="1">
      <alignment horizontal="right" vertical="center"/>
    </xf>
    <xf numFmtId="165" fontId="19" fillId="2" borderId="5" xfId="0" applyNumberFormat="1" applyFont="1" applyFill="1" applyBorder="1" applyAlignment="1">
      <alignment horizontal="right" vertical="center"/>
    </xf>
    <xf numFmtId="165" fontId="19" fillId="3" borderId="5" xfId="0" applyNumberFormat="1" applyFont="1" applyFill="1" applyBorder="1" applyAlignment="1">
      <alignment horizontal="right" vertical="center"/>
    </xf>
    <xf numFmtId="164" fontId="19" fillId="3" borderId="5" xfId="0" applyNumberFormat="1" applyFont="1" applyFill="1" applyBorder="1" applyAlignment="1">
      <alignment horizontal="right" vertical="center"/>
    </xf>
    <xf numFmtId="0" fontId="19" fillId="0" borderId="0" xfId="0" applyFont="1" applyAlignment="1">
      <alignment horizontal="right"/>
    </xf>
    <xf numFmtId="0" fontId="19" fillId="0" borderId="0" xfId="0" applyFont="1"/>
    <xf numFmtId="0" fontId="14" fillId="0" borderId="0" xfId="0" applyFont="1"/>
    <xf numFmtId="0" fontId="19" fillId="0" borderId="0" xfId="0" applyFont="1" applyAlignment="1">
      <alignment horizontal="left"/>
    </xf>
    <xf numFmtId="0" fontId="21" fillId="0" borderId="0" xfId="0" applyFont="1"/>
    <xf numFmtId="164" fontId="7" fillId="0" borderId="0" xfId="0" applyNumberFormat="1" applyFont="1" applyAlignment="1">
      <alignment vertical="top"/>
    </xf>
    <xf numFmtId="164" fontId="16" fillId="5" borderId="6" xfId="0" applyNumberFormat="1" applyFont="1" applyFill="1" applyBorder="1" applyAlignment="1">
      <alignment vertical="center"/>
    </xf>
    <xf numFmtId="164" fontId="18" fillId="4" borderId="0" xfId="0" applyNumberFormat="1" applyFont="1" applyFill="1" applyAlignment="1">
      <alignment horizontal="center"/>
    </xf>
    <xf numFmtId="164" fontId="18" fillId="2" borderId="0" xfId="0" applyNumberFormat="1" applyFont="1" applyFill="1" applyAlignment="1">
      <alignment horizontal="center"/>
    </xf>
    <xf numFmtId="164" fontId="19" fillId="4" borderId="3" xfId="0" applyNumberFormat="1" applyFont="1" applyFill="1" applyBorder="1" applyAlignment="1">
      <alignment horizontal="center" vertical="top"/>
    </xf>
    <xf numFmtId="164" fontId="19" fillId="2" borderId="3" xfId="0" applyNumberFormat="1" applyFont="1" applyFill="1" applyBorder="1" applyAlignment="1">
      <alignment horizontal="center" vertical="top"/>
    </xf>
    <xf numFmtId="165" fontId="19" fillId="4" borderId="3" xfId="0" applyNumberFormat="1" applyFont="1" applyFill="1" applyBorder="1"/>
    <xf numFmtId="165" fontId="19" fillId="2" borderId="3" xfId="0" applyNumberFormat="1" applyFont="1" applyFill="1" applyBorder="1"/>
    <xf numFmtId="165" fontId="19" fillId="4" borderId="7" xfId="0" applyNumberFormat="1" applyFont="1" applyFill="1" applyBorder="1"/>
    <xf numFmtId="164" fontId="16" fillId="5" borderId="0" xfId="0" applyNumberFormat="1" applyFont="1" applyFill="1" applyAlignment="1">
      <alignment horizontal="left"/>
    </xf>
    <xf numFmtId="164" fontId="18" fillId="6" borderId="2" xfId="0" applyNumberFormat="1" applyFont="1" applyFill="1" applyBorder="1" applyAlignment="1">
      <alignment horizontal="center"/>
    </xf>
    <xf numFmtId="164" fontId="19" fillId="5" borderId="0" xfId="0" applyNumberFormat="1" applyFont="1" applyFill="1"/>
    <xf numFmtId="164" fontId="19" fillId="6" borderId="2" xfId="0" applyNumberFormat="1" applyFont="1" applyFill="1" applyBorder="1" applyAlignment="1">
      <alignment horizontal="center" vertical="top"/>
    </xf>
    <xf numFmtId="164" fontId="19" fillId="0" borderId="3" xfId="0" applyNumberFormat="1" applyFont="1" applyBorder="1"/>
    <xf numFmtId="165" fontId="19" fillId="0" borderId="3" xfId="0" applyNumberFormat="1" applyFont="1" applyBorder="1"/>
    <xf numFmtId="164" fontId="19" fillId="0" borderId="7" xfId="0" applyNumberFormat="1" applyFont="1" applyBorder="1"/>
    <xf numFmtId="164" fontId="18" fillId="0" borderId="7" xfId="0" applyNumberFormat="1" applyFont="1" applyBorder="1"/>
    <xf numFmtId="165" fontId="19" fillId="0" borderId="7" xfId="0" applyNumberFormat="1" applyFont="1" applyBorder="1"/>
    <xf numFmtId="164" fontId="18" fillId="6" borderId="1" xfId="0" applyNumberFormat="1" applyFont="1" applyFill="1" applyBorder="1" applyAlignment="1">
      <alignment horizontal="center"/>
    </xf>
    <xf numFmtId="164" fontId="19" fillId="0" borderId="4" xfId="0" applyNumberFormat="1" applyFont="1" applyBorder="1"/>
    <xf numFmtId="165" fontId="19" fillId="4" borderId="8" xfId="0" applyNumberFormat="1" applyFont="1" applyFill="1" applyBorder="1"/>
    <xf numFmtId="165" fontId="19" fillId="0" borderId="8" xfId="0" applyNumberFormat="1" applyFont="1" applyBorder="1"/>
    <xf numFmtId="164" fontId="13" fillId="0" borderId="0" xfId="0" applyNumberFormat="1" applyFont="1"/>
    <xf numFmtId="164" fontId="7" fillId="0" borderId="0" xfId="0" applyNumberFormat="1" applyFont="1"/>
    <xf numFmtId="164" fontId="19" fillId="3" borderId="10" xfId="0" applyNumberFormat="1" applyFont="1" applyFill="1" applyBorder="1" applyAlignment="1">
      <alignment horizontal="left" vertical="center"/>
    </xf>
    <xf numFmtId="164" fontId="19" fillId="3" borderId="11" xfId="0" applyNumberFormat="1" applyFont="1" applyFill="1" applyBorder="1" applyAlignment="1">
      <alignment horizontal="center" vertical="center"/>
    </xf>
    <xf numFmtId="164" fontId="23" fillId="3" borderId="11" xfId="0" applyNumberFormat="1" applyFont="1" applyFill="1" applyBorder="1" applyAlignment="1">
      <alignment horizontal="center" vertical="center"/>
    </xf>
    <xf numFmtId="164" fontId="19" fillId="3" borderId="11" xfId="0" applyNumberFormat="1" applyFont="1" applyFill="1" applyBorder="1" applyAlignment="1">
      <alignment horizontal="center"/>
    </xf>
    <xf numFmtId="164" fontId="19" fillId="3" borderId="12" xfId="0" applyNumberFormat="1" applyFont="1" applyFill="1" applyBorder="1" applyAlignment="1">
      <alignment horizontal="center"/>
    </xf>
    <xf numFmtId="164" fontId="23" fillId="3" borderId="10" xfId="0" applyNumberFormat="1" applyFont="1" applyFill="1" applyBorder="1" applyAlignment="1">
      <alignment vertical="center"/>
    </xf>
    <xf numFmtId="164" fontId="19" fillId="3" borderId="11" xfId="0" applyNumberFormat="1" applyFont="1" applyFill="1" applyBorder="1" applyAlignment="1">
      <alignment vertical="center"/>
    </xf>
    <xf numFmtId="164" fontId="19" fillId="3" borderId="12" xfId="0" applyNumberFormat="1" applyFont="1" applyFill="1" applyBorder="1" applyAlignment="1">
      <alignment vertical="center"/>
    </xf>
    <xf numFmtId="164" fontId="19" fillId="3" borderId="11" xfId="0" applyNumberFormat="1" applyFont="1" applyFill="1" applyBorder="1"/>
    <xf numFmtId="164" fontId="19" fillId="3" borderId="12" xfId="0" applyNumberFormat="1" applyFont="1" applyFill="1" applyBorder="1"/>
    <xf numFmtId="164" fontId="18" fillId="6" borderId="2" xfId="0" applyNumberFormat="1" applyFont="1" applyFill="1" applyBorder="1" applyAlignment="1">
      <alignment vertical="center"/>
    </xf>
    <xf numFmtId="164" fontId="19" fillId="6" borderId="10" xfId="0" applyNumberFormat="1" applyFont="1" applyFill="1" applyBorder="1" applyAlignment="1">
      <alignment vertical="center"/>
    </xf>
    <xf numFmtId="164" fontId="19" fillId="6" borderId="11" xfId="0" applyNumberFormat="1" applyFont="1" applyFill="1" applyBorder="1" applyAlignment="1">
      <alignment vertical="center"/>
    </xf>
    <xf numFmtId="164" fontId="18" fillId="6" borderId="13" xfId="0" applyNumberFormat="1" applyFont="1" applyFill="1" applyBorder="1" applyAlignment="1">
      <alignment vertical="center"/>
    </xf>
    <xf numFmtId="164" fontId="19" fillId="6" borderId="11" xfId="0" applyNumberFormat="1" applyFont="1" applyFill="1" applyBorder="1"/>
    <xf numFmtId="164" fontId="19" fillId="2" borderId="7" xfId="0" applyNumberFormat="1" applyFont="1" applyFill="1" applyBorder="1"/>
    <xf numFmtId="164" fontId="19" fillId="2" borderId="14" xfId="0" applyNumberFormat="1" applyFont="1" applyFill="1" applyBorder="1" applyAlignment="1">
      <alignment horizontal="center"/>
    </xf>
    <xf numFmtId="164" fontId="18" fillId="4" borderId="7" xfId="0" applyNumberFormat="1" applyFont="1" applyFill="1" applyBorder="1"/>
    <xf numFmtId="164" fontId="19" fillId="4" borderId="7" xfId="0" applyNumberFormat="1" applyFont="1" applyFill="1" applyBorder="1"/>
    <xf numFmtId="165" fontId="19" fillId="4" borderId="14" xfId="0" applyNumberFormat="1" applyFont="1" applyFill="1" applyBorder="1"/>
    <xf numFmtId="165" fontId="19" fillId="4" borderId="15" xfId="0" applyNumberFormat="1" applyFont="1" applyFill="1" applyBorder="1"/>
    <xf numFmtId="165" fontId="19" fillId="2" borderId="14" xfId="0" applyNumberFormat="1" applyFont="1" applyFill="1" applyBorder="1"/>
    <xf numFmtId="165" fontId="19" fillId="2" borderId="15" xfId="0" applyNumberFormat="1" applyFont="1" applyFill="1" applyBorder="1"/>
    <xf numFmtId="49" fontId="5" fillId="0" borderId="0" xfId="0" applyNumberFormat="1" applyFont="1"/>
    <xf numFmtId="164" fontId="24" fillId="0" borderId="0" xfId="0" applyNumberFormat="1" applyFont="1"/>
    <xf numFmtId="164" fontId="23" fillId="0" borderId="0" xfId="0" applyNumberFormat="1" applyFont="1"/>
    <xf numFmtId="164" fontId="18" fillId="0" borderId="0" xfId="0" applyNumberFormat="1" applyFont="1"/>
    <xf numFmtId="164" fontId="22" fillId="5" borderId="16" xfId="0" applyNumberFormat="1" applyFont="1" applyFill="1" applyBorder="1" applyAlignment="1">
      <alignment vertical="center"/>
    </xf>
    <xf numFmtId="164" fontId="22" fillId="5" borderId="5" xfId="0" applyNumberFormat="1" applyFont="1" applyFill="1" applyBorder="1" applyAlignment="1">
      <alignment vertical="center"/>
    </xf>
    <xf numFmtId="164" fontId="25" fillId="5" borderId="5" xfId="0" applyNumberFormat="1" applyFont="1" applyFill="1" applyBorder="1" applyAlignment="1">
      <alignment vertical="center"/>
    </xf>
    <xf numFmtId="164" fontId="25" fillId="5" borderId="17" xfId="0" applyNumberFormat="1" applyFont="1" applyFill="1" applyBorder="1" applyAlignment="1">
      <alignment vertical="center"/>
    </xf>
    <xf numFmtId="164" fontId="18" fillId="3" borderId="19" xfId="0" applyNumberFormat="1" applyFont="1" applyFill="1" applyBorder="1"/>
    <xf numFmtId="164" fontId="18" fillId="3" borderId="0" xfId="0" applyNumberFormat="1" applyFont="1" applyFill="1"/>
    <xf numFmtId="164" fontId="18" fillId="6" borderId="20" xfId="0" applyNumberFormat="1" applyFont="1" applyFill="1" applyBorder="1"/>
    <xf numFmtId="164" fontId="18" fillId="3" borderId="21" xfId="0" applyNumberFormat="1" applyFont="1" applyFill="1" applyBorder="1"/>
    <xf numFmtId="164" fontId="18" fillId="6" borderId="10" xfId="0" applyNumberFormat="1" applyFont="1" applyFill="1" applyBorder="1"/>
    <xf numFmtId="164" fontId="19" fillId="6" borderId="22" xfId="0" applyNumberFormat="1" applyFont="1" applyFill="1" applyBorder="1"/>
    <xf numFmtId="164" fontId="10" fillId="0" borderId="0" xfId="0" applyNumberFormat="1" applyFont="1" applyAlignment="1">
      <alignment vertical="top" wrapText="1"/>
    </xf>
    <xf numFmtId="164" fontId="5" fillId="0" borderId="0" xfId="0" applyNumberFormat="1" applyFont="1" applyAlignment="1">
      <alignment vertical="top" wrapText="1"/>
    </xf>
    <xf numFmtId="164" fontId="19" fillId="0" borderId="0" xfId="0" applyNumberFormat="1" applyFont="1" applyAlignment="1">
      <alignment vertical="top" wrapText="1"/>
    </xf>
    <xf numFmtId="164" fontId="19" fillId="3" borderId="19" xfId="0" applyNumberFormat="1" applyFont="1" applyFill="1" applyBorder="1" applyAlignment="1">
      <alignment vertical="top" wrapText="1"/>
    </xf>
    <xf numFmtId="164" fontId="18" fillId="3" borderId="23" xfId="0" applyNumberFormat="1" applyFont="1" applyFill="1" applyBorder="1" applyAlignment="1">
      <alignment vertical="top" wrapText="1"/>
    </xf>
    <xf numFmtId="164" fontId="18" fillId="6" borderId="24" xfId="0" applyNumberFormat="1" applyFont="1" applyFill="1" applyBorder="1" applyAlignment="1">
      <alignment vertical="top" wrapText="1"/>
    </xf>
    <xf numFmtId="164" fontId="18" fillId="6" borderId="1" xfId="0" applyNumberFormat="1" applyFont="1" applyFill="1" applyBorder="1" applyAlignment="1">
      <alignment vertical="top" wrapText="1"/>
    </xf>
    <xf numFmtId="164" fontId="18" fillId="6" borderId="2" xfId="0" applyNumberFormat="1" applyFont="1" applyFill="1" applyBorder="1" applyAlignment="1">
      <alignment vertical="top" wrapText="1"/>
    </xf>
    <xf numFmtId="164" fontId="19" fillId="3" borderId="21" xfId="0" applyNumberFormat="1" applyFont="1" applyFill="1" applyBorder="1" applyAlignment="1">
      <alignment vertical="top" wrapText="1"/>
    </xf>
    <xf numFmtId="164" fontId="18" fillId="6" borderId="25" xfId="0" applyNumberFormat="1" applyFont="1" applyFill="1" applyBorder="1" applyAlignment="1">
      <alignment vertical="top" wrapText="1"/>
    </xf>
    <xf numFmtId="164" fontId="19" fillId="0" borderId="26" xfId="0" applyNumberFormat="1" applyFont="1" applyBorder="1" applyAlignment="1">
      <alignment horizontal="center"/>
    </xf>
    <xf numFmtId="164" fontId="19" fillId="0" borderId="7" xfId="0" applyNumberFormat="1" applyFont="1" applyBorder="1" applyAlignment="1">
      <alignment horizontal="center"/>
    </xf>
    <xf numFmtId="164" fontId="19" fillId="0" borderId="27" xfId="0" applyNumberFormat="1" applyFont="1" applyBorder="1" applyAlignment="1">
      <alignment horizontal="center"/>
    </xf>
    <xf numFmtId="164" fontId="19" fillId="0" borderId="14" xfId="0" applyNumberFormat="1" applyFont="1" applyBorder="1" applyAlignment="1">
      <alignment horizontal="center"/>
    </xf>
    <xf numFmtId="164" fontId="19" fillId="0" borderId="15" xfId="0" applyNumberFormat="1" applyFont="1" applyBorder="1" applyAlignment="1">
      <alignment horizontal="center"/>
    </xf>
    <xf numFmtId="164" fontId="19" fillId="2" borderId="28" xfId="0" applyNumberFormat="1" applyFont="1" applyFill="1" applyBorder="1" applyAlignment="1">
      <alignment horizontal="center"/>
    </xf>
    <xf numFmtId="164" fontId="19" fillId="2" borderId="29" xfId="0" applyNumberFormat="1" applyFont="1" applyFill="1" applyBorder="1" applyAlignment="1">
      <alignment horizontal="center"/>
    </xf>
    <xf numFmtId="164" fontId="19" fillId="2" borderId="30" xfId="0" applyNumberFormat="1" applyFont="1" applyFill="1" applyBorder="1" applyAlignment="1">
      <alignment horizontal="center"/>
    </xf>
    <xf numFmtId="165" fontId="19" fillId="4" borderId="26" xfId="0" applyNumberFormat="1" applyFont="1" applyFill="1" applyBorder="1"/>
    <xf numFmtId="165" fontId="19" fillId="4" borderId="27" xfId="0" applyNumberFormat="1" applyFont="1" applyFill="1" applyBorder="1"/>
    <xf numFmtId="165" fontId="19" fillId="4" borderId="28" xfId="0" applyNumberFormat="1" applyFont="1" applyFill="1" applyBorder="1"/>
    <xf numFmtId="165" fontId="19" fillId="4" borderId="30" xfId="0" applyNumberFormat="1" applyFont="1" applyFill="1" applyBorder="1"/>
    <xf numFmtId="165" fontId="19" fillId="0" borderId="26" xfId="0" applyNumberFormat="1" applyFont="1" applyBorder="1"/>
    <xf numFmtId="165" fontId="19" fillId="0" borderId="27" xfId="0" applyNumberFormat="1" applyFont="1" applyBorder="1"/>
    <xf numFmtId="165" fontId="19" fillId="0" borderId="14" xfId="0" applyNumberFormat="1" applyFont="1" applyBorder="1"/>
    <xf numFmtId="165" fontId="19" fillId="0" borderId="15" xfId="0" applyNumberFormat="1" applyFont="1" applyBorder="1"/>
    <xf numFmtId="165" fontId="19" fillId="0" borderId="28" xfId="0" applyNumberFormat="1" applyFont="1" applyBorder="1"/>
    <xf numFmtId="165" fontId="19" fillId="0" borderId="30" xfId="0" applyNumberFormat="1" applyFont="1" applyBorder="1"/>
    <xf numFmtId="164" fontId="19" fillId="6" borderId="10" xfId="0" applyNumberFormat="1" applyFont="1" applyFill="1" applyBorder="1"/>
    <xf numFmtId="164" fontId="19" fillId="6" borderId="31" xfId="0" applyNumberFormat="1" applyFont="1" applyFill="1" applyBorder="1"/>
    <xf numFmtId="165" fontId="19" fillId="4" borderId="32" xfId="0" applyNumberFormat="1" applyFont="1" applyFill="1" applyBorder="1"/>
    <xf numFmtId="165" fontId="19" fillId="4" borderId="33" xfId="0" applyNumberFormat="1" applyFont="1" applyFill="1" applyBorder="1"/>
    <xf numFmtId="165" fontId="19" fillId="4" borderId="34" xfId="0" applyNumberFormat="1" applyFont="1" applyFill="1" applyBorder="1"/>
    <xf numFmtId="165" fontId="19" fillId="0" borderId="32" xfId="0" applyNumberFormat="1" applyFont="1" applyBorder="1"/>
    <xf numFmtId="165" fontId="19" fillId="0" borderId="33" xfId="0" applyNumberFormat="1" applyFont="1" applyBorder="1"/>
    <xf numFmtId="165" fontId="19" fillId="0" borderId="34" xfId="0" applyNumberFormat="1" applyFont="1" applyBorder="1"/>
    <xf numFmtId="165" fontId="26" fillId="7" borderId="34" xfId="0" applyNumberFormat="1" applyFont="1" applyFill="1" applyBorder="1"/>
    <xf numFmtId="164" fontId="27" fillId="0" borderId="0" xfId="0" applyNumberFormat="1" applyFont="1"/>
    <xf numFmtId="0" fontId="0" fillId="0" borderId="40" xfId="0" applyBorder="1"/>
    <xf numFmtId="164" fontId="19" fillId="2" borderId="41" xfId="0" applyNumberFormat="1" applyFont="1" applyFill="1" applyBorder="1"/>
    <xf numFmtId="164" fontId="18" fillId="2" borderId="41" xfId="0" applyNumberFormat="1" applyFont="1" applyFill="1" applyBorder="1"/>
    <xf numFmtId="164" fontId="5" fillId="0" borderId="42" xfId="0" applyNumberFormat="1" applyFont="1" applyBorder="1"/>
    <xf numFmtId="0" fontId="19" fillId="0" borderId="5" xfId="0" applyFont="1" applyBorder="1" applyAlignment="1">
      <alignment horizontal="left"/>
    </xf>
    <xf numFmtId="0" fontId="15" fillId="2" borderId="0" xfId="0" applyFont="1" applyFill="1" applyAlignment="1">
      <alignment vertical="top"/>
    </xf>
    <xf numFmtId="0" fontId="17" fillId="2" borderId="0" xfId="0" applyFont="1" applyFill="1"/>
    <xf numFmtId="165" fontId="19" fillId="4" borderId="43" xfId="0" applyNumberFormat="1" applyFont="1" applyFill="1" applyBorder="1" applyAlignment="1">
      <alignment horizontal="right"/>
    </xf>
    <xf numFmtId="0" fontId="0" fillId="0" borderId="0" xfId="0" applyAlignment="1">
      <alignment horizontal="left" vertical="center"/>
    </xf>
    <xf numFmtId="164" fontId="19" fillId="0" borderId="44" xfId="0" applyNumberFormat="1" applyFont="1" applyBorder="1" applyAlignment="1">
      <alignment horizontal="center" vertical="center"/>
    </xf>
    <xf numFmtId="165" fontId="19" fillId="4" borderId="45" xfId="0" applyNumberFormat="1" applyFont="1" applyFill="1" applyBorder="1" applyAlignment="1">
      <alignment horizontal="right" vertical="center"/>
    </xf>
    <xf numFmtId="164" fontId="19" fillId="0" borderId="43" xfId="0" applyNumberFormat="1" applyFont="1" applyBorder="1" applyAlignment="1">
      <alignment horizontal="center"/>
    </xf>
    <xf numFmtId="164" fontId="19" fillId="0" borderId="46" xfId="0" applyNumberFormat="1" applyFont="1" applyBorder="1" applyAlignment="1">
      <alignment horizontal="center" vertical="center"/>
    </xf>
    <xf numFmtId="165" fontId="19" fillId="4" borderId="36" xfId="0" applyNumberFormat="1" applyFont="1" applyFill="1" applyBorder="1" applyAlignment="1">
      <alignment horizontal="right" vertical="center"/>
    </xf>
    <xf numFmtId="164" fontId="19" fillId="0" borderId="36" xfId="0" applyNumberFormat="1" applyFont="1" applyBorder="1" applyAlignment="1">
      <alignment horizontal="center" vertical="center"/>
    </xf>
    <xf numFmtId="164" fontId="19" fillId="0" borderId="48" xfId="0" applyNumberFormat="1" applyFont="1" applyBorder="1" applyAlignment="1">
      <alignment horizontal="left" vertical="center" wrapText="1"/>
    </xf>
    <xf numFmtId="164" fontId="19" fillId="0" borderId="49" xfId="0" applyNumberFormat="1" applyFont="1" applyBorder="1" applyAlignment="1">
      <alignment horizontal="left" vertical="center" wrapText="1"/>
    </xf>
    <xf numFmtId="165" fontId="19" fillId="4" borderId="46" xfId="0" applyNumberFormat="1" applyFont="1" applyFill="1" applyBorder="1" applyAlignment="1">
      <alignment horizontal="right" vertical="center"/>
    </xf>
    <xf numFmtId="0" fontId="29" fillId="0" borderId="0" xfId="0" applyFont="1"/>
    <xf numFmtId="0" fontId="30" fillId="8" borderId="0" xfId="0" applyFont="1" applyFill="1"/>
    <xf numFmtId="0" fontId="31" fillId="0" borderId="0" xfId="0" applyFont="1"/>
    <xf numFmtId="0" fontId="30" fillId="4" borderId="0" xfId="0" applyFont="1" applyFill="1"/>
    <xf numFmtId="0" fontId="30" fillId="7" borderId="0" xfId="0" applyFont="1" applyFill="1"/>
    <xf numFmtId="0" fontId="9" fillId="2" borderId="0" xfId="0" applyFont="1" applyFill="1"/>
    <xf numFmtId="0" fontId="32" fillId="0" borderId="0" xfId="0" applyFont="1"/>
    <xf numFmtId="166" fontId="0" fillId="8" borderId="0" xfId="0" applyNumberFormat="1" applyFill="1" applyAlignment="1">
      <alignment horizontal="left"/>
    </xf>
    <xf numFmtId="166" fontId="33" fillId="0" borderId="0" xfId="0" applyNumberFormat="1" applyFont="1" applyAlignment="1">
      <alignment horizontal="left"/>
    </xf>
    <xf numFmtId="166" fontId="32" fillId="0" borderId="0" xfId="0" applyNumberFormat="1" applyFont="1" applyAlignment="1">
      <alignment horizontal="left"/>
    </xf>
    <xf numFmtId="0" fontId="0" fillId="4" borderId="0" xfId="0" applyFill="1"/>
    <xf numFmtId="0" fontId="33" fillId="0" borderId="0" xfId="0" applyFont="1"/>
    <xf numFmtId="0" fontId="0" fillId="7" borderId="0" xfId="0" applyFill="1"/>
    <xf numFmtId="0" fontId="0" fillId="8" borderId="0" xfId="0" applyFill="1" applyAlignment="1">
      <alignment horizontal="left"/>
    </xf>
    <xf numFmtId="0" fontId="33" fillId="0" borderId="0" xfId="0" applyFont="1" applyAlignment="1">
      <alignment horizontal="left"/>
    </xf>
    <xf numFmtId="0" fontId="32" fillId="0" borderId="0" xfId="0" applyFont="1" applyAlignment="1">
      <alignment horizontal="left"/>
    </xf>
    <xf numFmtId="49" fontId="0" fillId="9" borderId="0" xfId="0" applyNumberFormat="1" applyFill="1"/>
    <xf numFmtId="0" fontId="0" fillId="8" borderId="0" xfId="0" applyFill="1"/>
    <xf numFmtId="49" fontId="0" fillId="10" borderId="0" xfId="0" applyNumberFormat="1" applyFill="1"/>
    <xf numFmtId="0" fontId="0" fillId="10" borderId="0" xfId="0" applyFill="1"/>
    <xf numFmtId="166" fontId="0" fillId="4" borderId="0" xfId="0" applyNumberFormat="1" applyFill="1" applyAlignment="1">
      <alignment horizontal="left"/>
    </xf>
    <xf numFmtId="49" fontId="0" fillId="8" borderId="0" xfId="0" applyNumberFormat="1" applyFill="1"/>
    <xf numFmtId="49" fontId="33" fillId="0" borderId="0" xfId="0" applyNumberFormat="1" applyFont="1"/>
    <xf numFmtId="49" fontId="32" fillId="0" borderId="0" xfId="0" applyNumberFormat="1" applyFont="1"/>
    <xf numFmtId="0" fontId="10" fillId="4" borderId="0" xfId="0" applyFont="1" applyFill="1"/>
    <xf numFmtId="0" fontId="10" fillId="0" borderId="0" xfId="0" applyFont="1"/>
    <xf numFmtId="0" fontId="6" fillId="8" borderId="0" xfId="0" applyFont="1" applyFill="1"/>
    <xf numFmtId="0" fontId="6" fillId="11" borderId="0" xfId="0" applyFont="1" applyFill="1"/>
    <xf numFmtId="164" fontId="19" fillId="0" borderId="52" xfId="0" applyNumberFormat="1" applyFont="1" applyBorder="1" applyAlignment="1">
      <alignment horizontal="center"/>
    </xf>
    <xf numFmtId="164" fontId="16" fillId="5" borderId="55" xfId="0" applyNumberFormat="1" applyFont="1" applyFill="1" applyBorder="1" applyAlignment="1">
      <alignment vertical="center"/>
    </xf>
    <xf numFmtId="164" fontId="19" fillId="0" borderId="54" xfId="0" applyNumberFormat="1" applyFont="1" applyBorder="1" applyAlignment="1">
      <alignment horizontal="center"/>
    </xf>
    <xf numFmtId="165" fontId="19" fillId="4" borderId="58" xfId="0" applyNumberFormat="1" applyFont="1" applyFill="1" applyBorder="1" applyAlignment="1">
      <alignment horizontal="right"/>
    </xf>
    <xf numFmtId="165" fontId="19" fillId="2" borderId="59" xfId="0" applyNumberFormat="1" applyFont="1" applyFill="1" applyBorder="1" applyAlignment="1">
      <alignment horizontal="right"/>
    </xf>
    <xf numFmtId="165" fontId="19" fillId="2" borderId="60" xfId="0" applyNumberFormat="1" applyFont="1" applyFill="1" applyBorder="1" applyAlignment="1">
      <alignment horizontal="right" vertical="center"/>
    </xf>
    <xf numFmtId="164" fontId="16" fillId="5" borderId="56" xfId="0" applyNumberFormat="1" applyFont="1" applyFill="1" applyBorder="1" applyAlignment="1">
      <alignment vertical="center"/>
    </xf>
    <xf numFmtId="165" fontId="19" fillId="2" borderId="62" xfId="0" applyNumberFormat="1" applyFont="1" applyFill="1" applyBorder="1" applyAlignment="1">
      <alignment horizontal="right"/>
    </xf>
    <xf numFmtId="165" fontId="19" fillId="2" borderId="64" xfId="0" applyNumberFormat="1" applyFont="1" applyFill="1" applyBorder="1" applyAlignment="1">
      <alignment horizontal="right" vertical="center"/>
    </xf>
    <xf numFmtId="165" fontId="19" fillId="4" borderId="66" xfId="0" applyNumberFormat="1" applyFont="1" applyFill="1" applyBorder="1" applyAlignment="1">
      <alignment horizontal="right" vertical="center"/>
    </xf>
    <xf numFmtId="165" fontId="19" fillId="2" borderId="67" xfId="0" applyNumberFormat="1" applyFont="1" applyFill="1" applyBorder="1" applyAlignment="1">
      <alignment horizontal="right" vertical="center"/>
    </xf>
    <xf numFmtId="165" fontId="19" fillId="2" borderId="7" xfId="0" applyNumberFormat="1" applyFont="1" applyFill="1" applyBorder="1"/>
    <xf numFmtId="0" fontId="28" fillId="0" borderId="0" xfId="0" applyFont="1"/>
    <xf numFmtId="164" fontId="20" fillId="0" borderId="57" xfId="0" applyNumberFormat="1" applyFont="1" applyBorder="1"/>
    <xf numFmtId="164" fontId="19" fillId="0" borderId="0" xfId="0" applyNumberFormat="1" applyFont="1" applyAlignment="1">
      <alignment horizontal="left" vertical="center" wrapText="1"/>
    </xf>
    <xf numFmtId="164" fontId="19" fillId="0" borderId="66" xfId="0" applyNumberFormat="1" applyFont="1" applyBorder="1" applyAlignment="1">
      <alignment horizontal="center" vertical="center"/>
    </xf>
    <xf numFmtId="164" fontId="19" fillId="0" borderId="54" xfId="0" applyNumberFormat="1" applyFont="1" applyBorder="1" applyAlignment="1">
      <alignment horizontal="center" vertical="center"/>
    </xf>
    <xf numFmtId="165" fontId="19" fillId="4" borderId="58" xfId="0" applyNumberFormat="1" applyFont="1" applyFill="1" applyBorder="1" applyAlignment="1">
      <alignment horizontal="right" vertical="center"/>
    </xf>
    <xf numFmtId="165" fontId="19" fillId="2" borderId="59" xfId="0" applyNumberFormat="1" applyFont="1" applyFill="1" applyBorder="1" applyAlignment="1">
      <alignment horizontal="right" vertical="center"/>
    </xf>
    <xf numFmtId="165" fontId="19" fillId="2" borderId="70" xfId="0" applyNumberFormat="1" applyFont="1" applyFill="1" applyBorder="1" applyAlignment="1">
      <alignment horizontal="right" vertical="center"/>
    </xf>
    <xf numFmtId="0" fontId="38" fillId="0" borderId="0" xfId="0" applyFont="1"/>
    <xf numFmtId="0" fontId="39" fillId="0" borderId="0" xfId="0" applyFont="1"/>
    <xf numFmtId="164" fontId="18" fillId="12" borderId="2" xfId="0" applyNumberFormat="1" applyFont="1" applyFill="1" applyBorder="1" applyAlignment="1">
      <alignment horizontal="center" vertical="center" wrapText="1"/>
    </xf>
    <xf numFmtId="164" fontId="18" fillId="13" borderId="2" xfId="0" applyNumberFormat="1" applyFont="1" applyFill="1" applyBorder="1" applyAlignment="1">
      <alignment horizontal="center" vertical="center" wrapText="1"/>
    </xf>
    <xf numFmtId="164" fontId="19" fillId="0" borderId="51" xfId="0" applyNumberFormat="1" applyFont="1" applyBorder="1" applyAlignment="1">
      <alignment horizontal="left" vertical="center" wrapText="1"/>
    </xf>
    <xf numFmtId="164" fontId="19" fillId="13" borderId="68" xfId="0" applyNumberFormat="1" applyFont="1" applyFill="1" applyBorder="1" applyAlignment="1">
      <alignment horizontal="left"/>
    </xf>
    <xf numFmtId="164" fontId="19" fillId="13" borderId="16" xfId="0" applyNumberFormat="1" applyFont="1" applyFill="1" applyBorder="1" applyAlignment="1">
      <alignment horizontal="left"/>
    </xf>
    <xf numFmtId="164" fontId="19" fillId="13" borderId="18" xfId="0" applyNumberFormat="1" applyFont="1" applyFill="1" applyBorder="1" applyAlignment="1">
      <alignment horizontal="left"/>
    </xf>
    <xf numFmtId="164" fontId="37" fillId="0" borderId="0" xfId="0" applyNumberFormat="1" applyFont="1"/>
    <xf numFmtId="164" fontId="35" fillId="0" borderId="63" xfId="0" applyNumberFormat="1" applyFont="1" applyBorder="1" applyAlignment="1">
      <alignment horizontal="left" vertical="center" wrapText="1"/>
    </xf>
    <xf numFmtId="164" fontId="19" fillId="0" borderId="63" xfId="0" applyNumberFormat="1" applyFont="1" applyBorder="1" applyAlignment="1">
      <alignment horizontal="left" vertical="center" wrapText="1"/>
    </xf>
    <xf numFmtId="164" fontId="19" fillId="0" borderId="55" xfId="0" applyNumberFormat="1" applyFont="1" applyBorder="1" applyAlignment="1">
      <alignment horizontal="left" vertical="center" wrapText="1"/>
    </xf>
    <xf numFmtId="164" fontId="36" fillId="0" borderId="47" xfId="0" applyNumberFormat="1" applyFont="1" applyBorder="1" applyAlignment="1">
      <alignment horizontal="left" vertical="center" wrapText="1"/>
    </xf>
    <xf numFmtId="164" fontId="19" fillId="0" borderId="65" xfId="0" applyNumberFormat="1" applyFont="1" applyBorder="1" applyAlignment="1">
      <alignment vertical="center" wrapText="1"/>
    </xf>
    <xf numFmtId="164" fontId="34" fillId="0" borderId="48" xfId="0" applyNumberFormat="1" applyFont="1" applyBorder="1" applyAlignment="1">
      <alignment horizontal="left" vertical="center" wrapText="1"/>
    </xf>
    <xf numFmtId="164" fontId="20" fillId="0" borderId="61" xfId="0" applyNumberFormat="1" applyFont="1" applyBorder="1"/>
    <xf numFmtId="164" fontId="19" fillId="0" borderId="47" xfId="0" applyNumberFormat="1" applyFont="1" applyBorder="1" applyAlignment="1">
      <alignment horizontal="left" vertical="center" wrapText="1"/>
    </xf>
    <xf numFmtId="164" fontId="19" fillId="0" borderId="69" xfId="0" applyNumberFormat="1" applyFont="1" applyBorder="1" applyAlignment="1">
      <alignment horizontal="left" vertical="center" wrapText="1"/>
    </xf>
    <xf numFmtId="164" fontId="34" fillId="0" borderId="63" xfId="0" applyNumberFormat="1" applyFont="1" applyBorder="1" applyAlignment="1">
      <alignment vertical="top" wrapText="1"/>
    </xf>
    <xf numFmtId="164" fontId="20" fillId="0" borderId="73" xfId="0" applyNumberFormat="1" applyFont="1" applyBorder="1"/>
    <xf numFmtId="164" fontId="19" fillId="0" borderId="74" xfId="0" applyNumberFormat="1" applyFont="1" applyBorder="1" applyAlignment="1">
      <alignment horizontal="center" vertical="center"/>
    </xf>
    <xf numFmtId="164" fontId="19" fillId="0" borderId="71" xfId="0" applyNumberFormat="1" applyFont="1" applyBorder="1" applyAlignment="1">
      <alignment horizontal="left" vertical="center" wrapText="1"/>
    </xf>
    <xf numFmtId="164" fontId="19" fillId="0" borderId="58" xfId="0" applyNumberFormat="1" applyFont="1" applyBorder="1" applyAlignment="1">
      <alignment horizontal="center"/>
    </xf>
    <xf numFmtId="164" fontId="19" fillId="0" borderId="58" xfId="0" applyNumberFormat="1" applyFont="1" applyBorder="1" applyAlignment="1">
      <alignment horizontal="center" vertical="center"/>
    </xf>
    <xf numFmtId="164" fontId="19" fillId="2" borderId="75" xfId="0" applyNumberFormat="1" applyFont="1" applyFill="1" applyBorder="1"/>
    <xf numFmtId="165" fontId="19" fillId="4" borderId="29" xfId="0" applyNumberFormat="1" applyFont="1" applyFill="1" applyBorder="1"/>
    <xf numFmtId="164" fontId="18" fillId="2" borderId="76" xfId="0" applyNumberFormat="1" applyFont="1" applyFill="1" applyBorder="1"/>
    <xf numFmtId="164" fontId="19" fillId="4" borderId="77" xfId="0" applyNumberFormat="1" applyFont="1" applyFill="1" applyBorder="1"/>
    <xf numFmtId="164" fontId="19" fillId="2" borderId="77" xfId="0" applyNumberFormat="1" applyFont="1" applyFill="1" applyBorder="1"/>
    <xf numFmtId="164" fontId="19" fillId="2" borderId="80" xfId="0" applyNumberFormat="1" applyFont="1" applyFill="1" applyBorder="1" applyAlignment="1">
      <alignment horizontal="center"/>
    </xf>
    <xf numFmtId="164" fontId="19" fillId="2" borderId="81" xfId="0" applyNumberFormat="1" applyFont="1" applyFill="1" applyBorder="1" applyAlignment="1">
      <alignment horizontal="center"/>
    </xf>
    <xf numFmtId="164" fontId="19" fillId="2" borderId="82" xfId="0" applyNumberFormat="1" applyFont="1" applyFill="1" applyBorder="1" applyAlignment="1">
      <alignment horizontal="center"/>
    </xf>
    <xf numFmtId="164" fontId="19" fillId="2" borderId="83" xfId="0" applyNumberFormat="1" applyFont="1" applyFill="1" applyBorder="1" applyAlignment="1">
      <alignment horizontal="center"/>
    </xf>
    <xf numFmtId="165" fontId="19" fillId="4" borderId="84" xfId="0" applyNumberFormat="1" applyFont="1" applyFill="1" applyBorder="1"/>
    <xf numFmtId="165" fontId="19" fillId="4" borderId="85" xfId="0" applyNumberFormat="1" applyFont="1" applyFill="1" applyBorder="1"/>
    <xf numFmtId="165" fontId="19" fillId="2" borderId="84" xfId="0" applyNumberFormat="1" applyFont="1" applyFill="1" applyBorder="1"/>
    <xf numFmtId="165" fontId="19" fillId="2" borderId="85" xfId="0" applyNumberFormat="1" applyFont="1" applyFill="1" applyBorder="1"/>
    <xf numFmtId="164" fontId="19" fillId="0" borderId="75" xfId="0" applyNumberFormat="1" applyFont="1" applyBorder="1"/>
    <xf numFmtId="164" fontId="18" fillId="0" borderId="75" xfId="0" applyNumberFormat="1" applyFont="1" applyBorder="1"/>
    <xf numFmtId="165" fontId="19" fillId="0" borderId="29" xfId="0" applyNumberFormat="1" applyFont="1" applyBorder="1"/>
    <xf numFmtId="164" fontId="19" fillId="0" borderId="89" xfId="0" applyNumberFormat="1" applyFont="1" applyBorder="1" applyAlignment="1">
      <alignment horizontal="center"/>
    </xf>
    <xf numFmtId="164" fontId="19" fillId="0" borderId="75" xfId="0" applyNumberFormat="1" applyFont="1" applyBorder="1" applyAlignment="1">
      <alignment horizontal="center"/>
    </xf>
    <xf numFmtId="164" fontId="19" fillId="0" borderId="90" xfId="0" applyNumberFormat="1" applyFont="1" applyBorder="1" applyAlignment="1">
      <alignment horizontal="center"/>
    </xf>
    <xf numFmtId="164" fontId="19" fillId="0" borderId="81" xfId="0" applyNumberFormat="1" applyFont="1" applyBorder="1" applyAlignment="1">
      <alignment horizontal="center"/>
    </xf>
    <xf numFmtId="164" fontId="19" fillId="0" borderId="82" xfId="0" applyNumberFormat="1" applyFont="1" applyBorder="1" applyAlignment="1">
      <alignment horizontal="center"/>
    </xf>
    <xf numFmtId="164" fontId="19" fillId="0" borderId="83" xfId="0" applyNumberFormat="1" applyFont="1" applyBorder="1" applyAlignment="1">
      <alignment horizontal="center"/>
    </xf>
    <xf numFmtId="165" fontId="19" fillId="4" borderId="91" xfId="0" applyNumberFormat="1" applyFont="1" applyFill="1" applyBorder="1"/>
    <xf numFmtId="165" fontId="19" fillId="0" borderId="91" xfId="0" applyNumberFormat="1" applyFont="1" applyBorder="1"/>
    <xf numFmtId="165" fontId="19" fillId="0" borderId="85" xfId="0" applyNumberFormat="1" applyFont="1" applyBorder="1"/>
    <xf numFmtId="165" fontId="19" fillId="0" borderId="87" xfId="0" applyNumberFormat="1" applyFont="1" applyBorder="1"/>
    <xf numFmtId="165" fontId="19" fillId="0" borderId="88" xfId="0" applyNumberFormat="1" applyFont="1" applyBorder="1"/>
    <xf numFmtId="164" fontId="18" fillId="3" borderId="6" xfId="0" applyNumberFormat="1" applyFont="1" applyFill="1" applyBorder="1"/>
    <xf numFmtId="164" fontId="19" fillId="3" borderId="6" xfId="0" applyNumberFormat="1" applyFont="1" applyFill="1" applyBorder="1" applyAlignment="1">
      <alignment vertical="top" wrapText="1"/>
    </xf>
    <xf numFmtId="164" fontId="22" fillId="5" borderId="92" xfId="0" applyNumberFormat="1" applyFont="1" applyFill="1" applyBorder="1" applyAlignment="1">
      <alignment vertical="center"/>
    </xf>
    <xf numFmtId="164" fontId="22" fillId="5" borderId="93" xfId="0" applyNumberFormat="1" applyFont="1" applyFill="1" applyBorder="1" applyAlignment="1">
      <alignment vertical="center"/>
    </xf>
    <xf numFmtId="164" fontId="25" fillId="5" borderId="93" xfId="0" applyNumberFormat="1" applyFont="1" applyFill="1" applyBorder="1" applyAlignment="1">
      <alignment vertical="center"/>
    </xf>
    <xf numFmtId="164" fontId="25" fillId="5" borderId="94" xfId="0" applyNumberFormat="1" applyFont="1" applyFill="1" applyBorder="1" applyAlignment="1">
      <alignment vertical="center"/>
    </xf>
    <xf numFmtId="164" fontId="18" fillId="3" borderId="95" xfId="0" applyNumberFormat="1" applyFont="1" applyFill="1" applyBorder="1"/>
    <xf numFmtId="164" fontId="19" fillId="6" borderId="96" xfId="0" applyNumberFormat="1" applyFont="1" applyFill="1" applyBorder="1"/>
    <xf numFmtId="164" fontId="19" fillId="3" borderId="97" xfId="0" applyNumberFormat="1" applyFont="1" applyFill="1" applyBorder="1" applyAlignment="1">
      <alignment vertical="top" wrapText="1"/>
    </xf>
    <xf numFmtId="164" fontId="18" fillId="3" borderId="98" xfId="0" applyNumberFormat="1" applyFont="1" applyFill="1" applyBorder="1" applyAlignment="1">
      <alignment vertical="top" wrapText="1"/>
    </xf>
    <xf numFmtId="164" fontId="18" fillId="6" borderId="99" xfId="0" applyNumberFormat="1" applyFont="1" applyFill="1" applyBorder="1" applyAlignment="1">
      <alignment vertical="top" wrapText="1"/>
    </xf>
    <xf numFmtId="164" fontId="18" fillId="6" borderId="100" xfId="0" applyNumberFormat="1" applyFont="1" applyFill="1" applyBorder="1" applyAlignment="1">
      <alignment vertical="top" wrapText="1"/>
    </xf>
    <xf numFmtId="164" fontId="18" fillId="6" borderId="101" xfId="0" applyNumberFormat="1" applyFont="1" applyFill="1" applyBorder="1" applyAlignment="1">
      <alignment vertical="top" wrapText="1"/>
    </xf>
    <xf numFmtId="164" fontId="18" fillId="6" borderId="102" xfId="0" applyNumberFormat="1" applyFont="1" applyFill="1" applyBorder="1" applyAlignment="1">
      <alignment vertical="top" wrapText="1"/>
    </xf>
    <xf numFmtId="0" fontId="22" fillId="5" borderId="92" xfId="0" applyFont="1" applyFill="1" applyBorder="1"/>
    <xf numFmtId="0" fontId="19" fillId="5" borderId="93" xfId="0" applyFont="1" applyFill="1" applyBorder="1"/>
    <xf numFmtId="0" fontId="19" fillId="6" borderId="103" xfId="0" applyFont="1" applyFill="1" applyBorder="1"/>
    <xf numFmtId="0" fontId="19" fillId="6" borderId="104" xfId="0" applyFont="1" applyFill="1" applyBorder="1"/>
    <xf numFmtId="164" fontId="18" fillId="5" borderId="95" xfId="0" applyNumberFormat="1" applyFont="1" applyFill="1" applyBorder="1" applyAlignment="1">
      <alignment vertical="top"/>
    </xf>
    <xf numFmtId="164" fontId="22" fillId="3" borderId="95" xfId="0" applyNumberFormat="1" applyFont="1" applyFill="1" applyBorder="1" applyAlignment="1">
      <alignment vertical="center"/>
    </xf>
    <xf numFmtId="164" fontId="19" fillId="3" borderId="95" xfId="0" applyNumberFormat="1" applyFont="1" applyFill="1" applyBorder="1" applyAlignment="1">
      <alignment vertical="center"/>
    </xf>
    <xf numFmtId="164" fontId="19" fillId="6" borderId="0" xfId="0" applyNumberFormat="1" applyFont="1" applyFill="1"/>
    <xf numFmtId="164" fontId="19" fillId="6" borderId="101" xfId="0" applyNumberFormat="1" applyFont="1" applyFill="1" applyBorder="1" applyAlignment="1">
      <alignment vertical="top" wrapText="1"/>
    </xf>
    <xf numFmtId="164" fontId="18" fillId="3" borderId="101" xfId="0" applyNumberFormat="1" applyFont="1" applyFill="1" applyBorder="1" applyAlignment="1">
      <alignment vertical="top" wrapText="1"/>
    </xf>
    <xf numFmtId="164" fontId="18" fillId="3" borderId="107" xfId="0" applyNumberFormat="1" applyFont="1" applyFill="1" applyBorder="1" applyAlignment="1">
      <alignment vertical="top" wrapText="1"/>
    </xf>
    <xf numFmtId="164" fontId="18" fillId="3" borderId="108" xfId="0" applyNumberFormat="1" applyFont="1" applyFill="1" applyBorder="1" applyAlignment="1">
      <alignment vertical="top" wrapText="1"/>
    </xf>
    <xf numFmtId="164" fontId="19" fillId="6" borderId="100" xfId="0" applyNumberFormat="1" applyFont="1" applyFill="1" applyBorder="1" applyAlignment="1">
      <alignment vertical="top" wrapText="1"/>
    </xf>
    <xf numFmtId="164" fontId="18" fillId="0" borderId="78" xfId="0" applyNumberFormat="1" applyFont="1" applyBorder="1"/>
    <xf numFmtId="164" fontId="19" fillId="5" borderId="93" xfId="0" applyNumberFormat="1" applyFont="1" applyFill="1" applyBorder="1"/>
    <xf numFmtId="164" fontId="19" fillId="5" borderId="109" xfId="0" applyNumberFormat="1" applyFont="1" applyFill="1" applyBorder="1"/>
    <xf numFmtId="164" fontId="18" fillId="6" borderId="95" xfId="0" applyNumberFormat="1" applyFont="1" applyFill="1" applyBorder="1"/>
    <xf numFmtId="164" fontId="19" fillId="6" borderId="97" xfId="0" applyNumberFormat="1" applyFont="1" applyFill="1" applyBorder="1"/>
    <xf numFmtId="164" fontId="18" fillId="6" borderId="100" xfId="0" applyNumberFormat="1" applyFont="1" applyFill="1" applyBorder="1"/>
    <xf numFmtId="164" fontId="18" fillId="6" borderId="113" xfId="0" applyNumberFormat="1" applyFont="1" applyFill="1" applyBorder="1"/>
    <xf numFmtId="164" fontId="19" fillId="0" borderId="114" xfId="0" applyNumberFormat="1" applyFont="1" applyBorder="1" applyAlignment="1">
      <alignment horizontal="center"/>
    </xf>
    <xf numFmtId="164" fontId="19" fillId="0" borderId="115" xfId="0" applyNumberFormat="1" applyFont="1" applyBorder="1" applyAlignment="1">
      <alignment horizontal="center"/>
    </xf>
    <xf numFmtId="164" fontId="19" fillId="0" borderId="109" xfId="0" applyNumberFormat="1" applyFont="1" applyBorder="1" applyAlignment="1">
      <alignment horizontal="center"/>
    </xf>
    <xf numFmtId="164" fontId="19" fillId="0" borderId="116" xfId="0" applyNumberFormat="1" applyFont="1" applyBorder="1" applyAlignment="1">
      <alignment horizontal="center"/>
    </xf>
    <xf numFmtId="164" fontId="19" fillId="0" borderId="94" xfId="0" applyNumberFormat="1" applyFont="1" applyBorder="1" applyAlignment="1">
      <alignment horizontal="center"/>
    </xf>
    <xf numFmtId="165" fontId="19" fillId="4" borderId="77" xfId="0" applyNumberFormat="1" applyFont="1" applyFill="1" applyBorder="1"/>
    <xf numFmtId="165" fontId="19" fillId="0" borderId="84" xfId="0" applyNumberFormat="1" applyFont="1" applyBorder="1"/>
    <xf numFmtId="165" fontId="19" fillId="0" borderId="77" xfId="0" applyNumberFormat="1" applyFont="1" applyBorder="1"/>
    <xf numFmtId="165" fontId="26" fillId="7" borderId="77" xfId="0" applyNumberFormat="1" applyFont="1" applyFill="1" applyBorder="1"/>
    <xf numFmtId="165" fontId="19" fillId="0" borderId="86" xfId="0" applyNumberFormat="1" applyFont="1" applyBorder="1"/>
    <xf numFmtId="165" fontId="26" fillId="7" borderId="117" xfId="0" applyNumberFormat="1" applyFont="1" applyFill="1" applyBorder="1"/>
    <xf numFmtId="165" fontId="26" fillId="7" borderId="79" xfId="0" applyNumberFormat="1" applyFont="1" applyFill="1" applyBorder="1"/>
    <xf numFmtId="164" fontId="19" fillId="0" borderId="77" xfId="0" applyNumberFormat="1" applyFont="1" applyBorder="1"/>
    <xf numFmtId="164" fontId="19" fillId="0" borderId="79" xfId="0" applyNumberFormat="1" applyFont="1" applyBorder="1"/>
    <xf numFmtId="164" fontId="18" fillId="0" borderId="76" xfId="0" applyNumberFormat="1" applyFont="1" applyBorder="1"/>
    <xf numFmtId="164" fontId="22" fillId="5" borderId="118" xfId="0" applyNumberFormat="1" applyFont="1" applyFill="1" applyBorder="1" applyAlignment="1">
      <alignment vertical="center"/>
    </xf>
    <xf numFmtId="164" fontId="22" fillId="5" borderId="119" xfId="0" applyNumberFormat="1" applyFont="1" applyFill="1" applyBorder="1" applyAlignment="1">
      <alignment horizontal="center" vertical="center"/>
    </xf>
    <xf numFmtId="164" fontId="22" fillId="5" borderId="120" xfId="0" applyNumberFormat="1" applyFont="1" applyFill="1" applyBorder="1" applyAlignment="1">
      <alignment vertical="center"/>
    </xf>
    <xf numFmtId="164" fontId="18" fillId="3" borderId="123" xfId="0" applyNumberFormat="1" applyFont="1" applyFill="1" applyBorder="1"/>
    <xf numFmtId="164" fontId="18" fillId="13" borderId="126" xfId="0" applyNumberFormat="1" applyFont="1" applyFill="1" applyBorder="1" applyAlignment="1">
      <alignment horizontal="left" vertical="center" wrapText="1"/>
    </xf>
    <xf numFmtId="165" fontId="19" fillId="0" borderId="127" xfId="0" applyNumberFormat="1" applyFont="1" applyBorder="1"/>
    <xf numFmtId="164" fontId="19" fillId="13" borderId="128" xfId="0" applyNumberFormat="1" applyFont="1" applyFill="1" applyBorder="1" applyAlignment="1">
      <alignment horizontal="left"/>
    </xf>
    <xf numFmtId="164" fontId="18" fillId="13" borderId="129" xfId="0" applyNumberFormat="1" applyFont="1" applyFill="1" applyBorder="1" applyAlignment="1">
      <alignment horizontal="left" vertical="center" wrapText="1"/>
    </xf>
    <xf numFmtId="164" fontId="18" fillId="13" borderId="130" xfId="0" applyNumberFormat="1" applyFont="1" applyFill="1" applyBorder="1" applyAlignment="1">
      <alignment horizontal="left" vertical="center" wrapText="1"/>
    </xf>
    <xf numFmtId="167" fontId="19" fillId="4" borderId="36" xfId="0" applyNumberFormat="1" applyFont="1" applyFill="1" applyBorder="1" applyAlignment="1">
      <alignment horizontal="right" vertical="center"/>
    </xf>
    <xf numFmtId="167" fontId="19" fillId="2" borderId="64" xfId="0" applyNumberFormat="1" applyFont="1" applyFill="1" applyBorder="1" applyAlignment="1">
      <alignment horizontal="right" vertical="center"/>
    </xf>
    <xf numFmtId="164" fontId="15" fillId="2" borderId="0" xfId="0" applyNumberFormat="1" applyFont="1" applyFill="1" applyAlignment="1">
      <alignment horizontal="left" vertical="center"/>
    </xf>
    <xf numFmtId="0" fontId="15" fillId="2" borderId="3" xfId="0" applyFont="1" applyFill="1" applyBorder="1" applyAlignment="1">
      <alignment horizontal="left" vertical="center"/>
    </xf>
    <xf numFmtId="0" fontId="17" fillId="2" borderId="3" xfId="0" applyFont="1" applyFill="1" applyBorder="1" applyAlignment="1">
      <alignment horizontal="left" vertical="center"/>
    </xf>
    <xf numFmtId="164" fontId="16" fillId="5" borderId="0" xfId="0" applyNumberFormat="1" applyFont="1" applyFill="1" applyAlignment="1">
      <alignment horizontal="left" vertical="center"/>
    </xf>
    <xf numFmtId="164" fontId="19" fillId="0" borderId="0" xfId="0" applyNumberFormat="1" applyFont="1" applyAlignment="1">
      <alignment horizontal="left" vertical="center"/>
    </xf>
    <xf numFmtId="165" fontId="19" fillId="4" borderId="0" xfId="0" applyNumberFormat="1" applyFont="1" applyFill="1" applyAlignment="1">
      <alignment horizontal="right" vertical="center"/>
    </xf>
    <xf numFmtId="165" fontId="19" fillId="2" borderId="0" xfId="0" applyNumberFormat="1" applyFont="1" applyFill="1" applyAlignment="1">
      <alignment horizontal="right" vertical="center"/>
    </xf>
    <xf numFmtId="164" fontId="20" fillId="0" borderId="4" xfId="0" applyNumberFormat="1" applyFont="1" applyBorder="1" applyAlignment="1">
      <alignment horizontal="left" vertical="center"/>
    </xf>
    <xf numFmtId="164" fontId="19" fillId="0" borderId="4" xfId="0" applyNumberFormat="1" applyFont="1" applyBorder="1" applyAlignment="1">
      <alignment horizontal="left" vertical="center"/>
    </xf>
    <xf numFmtId="165" fontId="19" fillId="4" borderId="4" xfId="0" applyNumberFormat="1" applyFont="1" applyFill="1" applyBorder="1" applyAlignment="1">
      <alignment horizontal="right" vertical="center"/>
    </xf>
    <xf numFmtId="165" fontId="19" fillId="2" borderId="4" xfId="0" applyNumberFormat="1" applyFont="1" applyFill="1" applyBorder="1" applyAlignment="1">
      <alignment horizontal="right" vertical="center"/>
    </xf>
    <xf numFmtId="164" fontId="19" fillId="2" borderId="3" xfId="0" applyNumberFormat="1" applyFont="1" applyFill="1" applyBorder="1" applyAlignment="1">
      <alignment horizontal="left" vertical="center"/>
    </xf>
    <xf numFmtId="165" fontId="19" fillId="4" borderId="3" xfId="0" applyNumberFormat="1" applyFont="1" applyFill="1" applyBorder="1" applyAlignment="1">
      <alignment horizontal="right" vertical="center"/>
    </xf>
    <xf numFmtId="165" fontId="19" fillId="2" borderId="3" xfId="0" applyNumberFormat="1" applyFont="1" applyFill="1" applyBorder="1" applyAlignment="1">
      <alignment horizontal="right" vertical="center"/>
    </xf>
    <xf numFmtId="164" fontId="20" fillId="0" borderId="0" xfId="0" applyNumberFormat="1" applyFont="1" applyAlignment="1">
      <alignment horizontal="left" vertical="center"/>
    </xf>
    <xf numFmtId="164" fontId="19" fillId="2" borderId="0" xfId="0" applyNumberFormat="1" applyFont="1" applyFill="1" applyAlignment="1">
      <alignment horizontal="right" vertical="center"/>
    </xf>
    <xf numFmtId="164" fontId="19" fillId="0" borderId="5" xfId="0" applyNumberFormat="1" applyFont="1" applyBorder="1" applyAlignment="1">
      <alignment horizontal="left" vertical="center"/>
    </xf>
    <xf numFmtId="165" fontId="19" fillId="3" borderId="3" xfId="0" applyNumberFormat="1" applyFont="1" applyFill="1" applyBorder="1" applyAlignment="1">
      <alignment horizontal="right" vertical="center"/>
    </xf>
    <xf numFmtId="165" fontId="19" fillId="2" borderId="53" xfId="0" applyNumberFormat="1" applyFont="1" applyFill="1" applyBorder="1" applyAlignment="1">
      <alignment horizontal="right" vertical="center"/>
    </xf>
    <xf numFmtId="164" fontId="19" fillId="0" borderId="0" xfId="1" applyNumberFormat="1" applyFont="1" applyAlignment="1">
      <alignment horizontal="left" vertical="center"/>
    </xf>
    <xf numFmtId="165" fontId="19" fillId="4" borderId="0" xfId="1" applyNumberFormat="1" applyFont="1" applyFill="1" applyAlignment="1">
      <alignment horizontal="right" vertical="center"/>
    </xf>
    <xf numFmtId="165" fontId="19" fillId="2" borderId="0" xfId="1" applyNumberFormat="1" applyFont="1" applyFill="1" applyAlignment="1">
      <alignment horizontal="right" vertical="center"/>
    </xf>
    <xf numFmtId="165" fontId="19" fillId="3" borderId="5" xfId="1" applyNumberFormat="1" applyFont="1" applyFill="1" applyBorder="1" applyAlignment="1">
      <alignment horizontal="right" vertical="center"/>
    </xf>
    <xf numFmtId="164" fontId="19" fillId="3" borderId="5" xfId="1" applyNumberFormat="1" applyFont="1" applyFill="1" applyBorder="1" applyAlignment="1">
      <alignment horizontal="right" vertical="center"/>
    </xf>
    <xf numFmtId="165" fontId="19" fillId="3" borderId="3" xfId="1" applyNumberFormat="1" applyFont="1" applyFill="1" applyBorder="1" applyAlignment="1">
      <alignment horizontal="right" vertical="center"/>
    </xf>
    <xf numFmtId="165" fontId="19" fillId="4" borderId="3" xfId="1" applyNumberFormat="1" applyFont="1" applyFill="1" applyBorder="1" applyAlignment="1">
      <alignment horizontal="right" vertical="center"/>
    </xf>
    <xf numFmtId="165" fontId="19" fillId="2" borderId="3" xfId="1" applyNumberFormat="1" applyFont="1" applyFill="1" applyBorder="1" applyAlignment="1">
      <alignment horizontal="right" vertical="center"/>
    </xf>
    <xf numFmtId="0" fontId="19" fillId="0" borderId="0" xfId="0" applyFont="1" applyAlignment="1">
      <alignment horizontal="left" vertical="center" wrapText="1"/>
    </xf>
    <xf numFmtId="164" fontId="16" fillId="5" borderId="0" xfId="0" applyNumberFormat="1" applyFont="1" applyFill="1" applyAlignment="1">
      <alignment vertical="top"/>
    </xf>
    <xf numFmtId="0" fontId="0" fillId="0" borderId="0" xfId="0"/>
    <xf numFmtId="164" fontId="18" fillId="4" borderId="0" xfId="0" applyNumberFormat="1" applyFont="1" applyFill="1" applyAlignment="1">
      <alignment horizontal="center" vertical="center"/>
    </xf>
    <xf numFmtId="164" fontId="18" fillId="2" borderId="0" xfId="0" applyNumberFormat="1" applyFont="1" applyFill="1" applyAlignment="1">
      <alignment horizontal="center" vertical="center"/>
    </xf>
    <xf numFmtId="164" fontId="19" fillId="2" borderId="7" xfId="0" applyNumberFormat="1" applyFont="1" applyFill="1" applyBorder="1" applyAlignment="1">
      <alignment vertical="center"/>
    </xf>
    <xf numFmtId="164" fontId="0" fillId="0" borderId="0" xfId="0" applyNumberFormat="1"/>
    <xf numFmtId="0" fontId="13" fillId="0" borderId="0" xfId="0" applyFont="1"/>
    <xf numFmtId="164" fontId="0" fillId="0" borderId="0" xfId="0" applyNumberFormat="1" applyAlignment="1">
      <alignment horizontal="left"/>
    </xf>
    <xf numFmtId="0" fontId="0" fillId="0" borderId="5" xfId="0" applyBorder="1"/>
    <xf numFmtId="164" fontId="13" fillId="0" borderId="0" xfId="0" applyNumberFormat="1" applyFont="1" applyAlignment="1">
      <alignment horizontal="left"/>
    </xf>
    <xf numFmtId="164" fontId="19" fillId="6" borderId="36" xfId="0" applyNumberFormat="1" applyFont="1" applyFill="1" applyBorder="1"/>
    <xf numFmtId="164" fontId="19" fillId="6" borderId="124" xfId="0" applyNumberFormat="1" applyFont="1" applyFill="1" applyBorder="1"/>
    <xf numFmtId="0" fontId="40" fillId="0" borderId="0" xfId="0" applyFont="1"/>
    <xf numFmtId="0" fontId="9" fillId="0" borderId="0" xfId="0" applyFont="1" applyAlignment="1">
      <alignment horizontal="left" vertical="center"/>
    </xf>
    <xf numFmtId="0" fontId="40" fillId="0" borderId="0" xfId="0" applyFont="1" applyAlignment="1">
      <alignment horizontal="right"/>
    </xf>
    <xf numFmtId="164" fontId="35" fillId="0" borderId="0" xfId="0" applyNumberFormat="1" applyFont="1" applyAlignment="1">
      <alignment horizontal="left" vertical="center"/>
    </xf>
    <xf numFmtId="0" fontId="19" fillId="0" borderId="0" xfId="0" applyFont="1" applyAlignment="1">
      <alignment horizontal="left" vertical="center"/>
    </xf>
    <xf numFmtId="164" fontId="40" fillId="0" borderId="52" xfId="0" applyNumberFormat="1" applyFont="1" applyBorder="1"/>
    <xf numFmtId="165" fontId="19" fillId="4" borderId="52" xfId="0" applyNumberFormat="1" applyFont="1" applyFill="1" applyBorder="1" applyAlignment="1">
      <alignment horizontal="right" vertical="center" wrapText="1"/>
    </xf>
    <xf numFmtId="164" fontId="16" fillId="3" borderId="1" xfId="0" applyNumberFormat="1" applyFont="1" applyFill="1" applyBorder="1" applyAlignment="1">
      <alignment horizontal="center" vertical="center"/>
    </xf>
    <xf numFmtId="0" fontId="0" fillId="0" borderId="6" xfId="0" applyBorder="1"/>
    <xf numFmtId="164" fontId="16" fillId="3" borderId="2" xfId="0" applyNumberFormat="1" applyFont="1" applyFill="1" applyBorder="1" applyAlignment="1">
      <alignment horizontal="center" vertical="center"/>
    </xf>
    <xf numFmtId="0" fontId="9" fillId="0" borderId="0" xfId="0" applyFont="1"/>
    <xf numFmtId="164" fontId="19" fillId="0" borderId="3" xfId="0" applyNumberFormat="1" applyFont="1" applyBorder="1" applyAlignment="1">
      <alignment horizontal="left" vertical="center"/>
    </xf>
    <xf numFmtId="0" fontId="0" fillId="0" borderId="3" xfId="0" applyBorder="1"/>
    <xf numFmtId="164" fontId="19" fillId="0" borderId="0" xfId="0" applyNumberFormat="1" applyFont="1" applyAlignment="1">
      <alignment horizontal="left" vertical="center"/>
    </xf>
    <xf numFmtId="164" fontId="35" fillId="0" borderId="0" xfId="0" applyNumberFormat="1" applyFont="1" applyAlignment="1">
      <alignment horizontal="left" vertical="center" wrapText="1"/>
    </xf>
    <xf numFmtId="0" fontId="0" fillId="0" borderId="0" xfId="0"/>
    <xf numFmtId="0" fontId="40" fillId="0" borderId="0" xfId="0" applyFont="1"/>
    <xf numFmtId="0" fontId="13" fillId="0" borderId="0" xfId="0" applyFont="1"/>
    <xf numFmtId="164" fontId="0" fillId="0" borderId="0" xfId="0" applyNumberFormat="1"/>
    <xf numFmtId="164" fontId="18" fillId="6" borderId="2" xfId="0" applyNumberFormat="1" applyFont="1" applyFill="1" applyBorder="1" applyAlignment="1">
      <alignment horizontal="center" vertical="center"/>
    </xf>
    <xf numFmtId="164" fontId="18" fillId="13" borderId="2" xfId="0" applyNumberFormat="1" applyFont="1" applyFill="1" applyBorder="1" applyAlignment="1">
      <alignment horizontal="center" vertical="center"/>
    </xf>
    <xf numFmtId="164" fontId="18" fillId="2" borderId="0" xfId="0" applyNumberFormat="1" applyFont="1" applyFill="1"/>
    <xf numFmtId="164" fontId="18" fillId="2" borderId="3" xfId="0" applyNumberFormat="1" applyFont="1" applyFill="1" applyBorder="1" applyAlignment="1">
      <alignment vertical="top"/>
    </xf>
    <xf numFmtId="164" fontId="19" fillId="2" borderId="7" xfId="0" applyNumberFormat="1" applyFont="1" applyFill="1" applyBorder="1" applyAlignment="1">
      <alignment vertical="center"/>
    </xf>
    <xf numFmtId="0" fontId="0" fillId="0" borderId="7" xfId="0" applyBorder="1"/>
    <xf numFmtId="164" fontId="18" fillId="6" borderId="1" xfId="0" applyNumberFormat="1" applyFont="1" applyFill="1" applyBorder="1" applyAlignment="1">
      <alignment horizontal="center" vertical="center"/>
    </xf>
    <xf numFmtId="164" fontId="16" fillId="5" borderId="0" xfId="0" applyNumberFormat="1" applyFont="1" applyFill="1" applyAlignment="1">
      <alignment vertical="top"/>
    </xf>
    <xf numFmtId="164" fontId="18" fillId="4" borderId="0" xfId="0" applyNumberFormat="1" applyFont="1" applyFill="1" applyAlignment="1">
      <alignment horizontal="center" vertical="center"/>
    </xf>
    <xf numFmtId="164" fontId="18" fillId="2" borderId="0" xfId="0" applyNumberFormat="1" applyFont="1" applyFill="1" applyAlignment="1">
      <alignment horizontal="center" vertical="center"/>
    </xf>
    <xf numFmtId="165" fontId="19" fillId="4" borderId="52" xfId="0" applyNumberFormat="1" applyFont="1" applyFill="1" applyBorder="1" applyAlignment="1">
      <alignment horizontal="left" vertical="top" wrapText="1"/>
    </xf>
    <xf numFmtId="0" fontId="0" fillId="0" borderId="52" xfId="0" applyBorder="1"/>
    <xf numFmtId="164" fontId="40" fillId="0" borderId="53" xfId="0" applyNumberFormat="1" applyFont="1" applyBorder="1"/>
    <xf numFmtId="0" fontId="0" fillId="0" borderId="53" xfId="0" applyBorder="1"/>
    <xf numFmtId="0" fontId="19" fillId="0" borderId="0" xfId="0" applyFont="1" applyAlignment="1">
      <alignment horizontal="left" vertical="center" wrapText="1"/>
    </xf>
    <xf numFmtId="164" fontId="0" fillId="0" borderId="0" xfId="0" applyNumberFormat="1" applyAlignment="1">
      <alignment horizontal="left"/>
    </xf>
    <xf numFmtId="164" fontId="13" fillId="0" borderId="0" xfId="0" applyNumberFormat="1" applyFont="1" applyAlignment="1">
      <alignment horizontal="left" wrapText="1"/>
    </xf>
    <xf numFmtId="164" fontId="18" fillId="6" borderId="9" xfId="0" applyNumberFormat="1" applyFont="1" applyFill="1" applyBorder="1" applyAlignment="1">
      <alignment vertical="top" wrapText="1"/>
    </xf>
    <xf numFmtId="0" fontId="0" fillId="0" borderId="2" xfId="0" applyBorder="1"/>
    <xf numFmtId="0" fontId="0" fillId="0" borderId="9" xfId="0" applyBorder="1"/>
    <xf numFmtId="164" fontId="18" fillId="6" borderId="105" xfId="0" applyNumberFormat="1" applyFont="1" applyFill="1" applyBorder="1" applyAlignment="1">
      <alignment vertical="top" wrapText="1"/>
    </xf>
    <xf numFmtId="0" fontId="0" fillId="0" borderId="106" xfId="0" applyBorder="1"/>
    <xf numFmtId="0" fontId="0" fillId="0" borderId="105" xfId="0" applyBorder="1"/>
    <xf numFmtId="164" fontId="22" fillId="5" borderId="18" xfId="0" applyNumberFormat="1" applyFont="1" applyFill="1" applyBorder="1" applyAlignment="1">
      <alignment horizontal="left" vertical="center" wrapText="1"/>
    </xf>
    <xf numFmtId="0" fontId="0" fillId="0" borderId="5" xfId="0" applyBorder="1"/>
    <xf numFmtId="0" fontId="0" fillId="0" borderId="17" xfId="0" applyBorder="1"/>
    <xf numFmtId="164" fontId="13" fillId="0" borderId="0" xfId="0" applyNumberFormat="1" applyFont="1" applyAlignment="1">
      <alignment horizontal="left"/>
    </xf>
    <xf numFmtId="164" fontId="13" fillId="0" borderId="0" xfId="0" applyNumberFormat="1" applyFont="1" applyAlignment="1">
      <alignment horizontal="left" vertical="top" wrapText="1"/>
    </xf>
    <xf numFmtId="164" fontId="18" fillId="6" borderId="110" xfId="0" applyNumberFormat="1" applyFont="1" applyFill="1" applyBorder="1" applyAlignment="1">
      <alignment horizontal="left" vertical="center" wrapText="1"/>
    </xf>
    <xf numFmtId="0" fontId="0" fillId="0" borderId="35" xfId="0" applyBorder="1"/>
    <xf numFmtId="0" fontId="0" fillId="0" borderId="131" xfId="0" applyBorder="1"/>
    <xf numFmtId="164" fontId="18" fillId="6" borderId="111" xfId="0" applyNumberFormat="1" applyFont="1" applyFill="1" applyBorder="1" applyAlignment="1">
      <alignment horizontal="left" vertical="center" wrapText="1"/>
    </xf>
    <xf numFmtId="0" fontId="0" fillId="0" borderId="112" xfId="0" applyBorder="1"/>
    <xf numFmtId="0" fontId="0" fillId="0" borderId="132" xfId="0" applyBorder="1"/>
    <xf numFmtId="164" fontId="22" fillId="5" borderId="133" xfId="0" applyNumberFormat="1" applyFont="1" applyFill="1" applyBorder="1" applyAlignment="1">
      <alignment vertical="center"/>
    </xf>
    <xf numFmtId="0" fontId="0" fillId="0" borderId="121" xfId="0" applyBorder="1"/>
    <xf numFmtId="0" fontId="0" fillId="0" borderId="122" xfId="0" applyBorder="1"/>
    <xf numFmtId="164" fontId="19" fillId="6" borderId="124" xfId="0" applyNumberFormat="1" applyFont="1" applyFill="1" applyBorder="1"/>
    <xf numFmtId="0" fontId="0" fillId="0" borderId="36" xfId="0" applyBorder="1"/>
    <xf numFmtId="0" fontId="0" fillId="0" borderId="124" xfId="0" applyBorder="1"/>
    <xf numFmtId="164" fontId="18" fillId="13" borderId="39" xfId="0" applyNumberFormat="1" applyFont="1" applyFill="1" applyBorder="1" applyAlignment="1">
      <alignment horizontal="left" vertical="top" wrapText="1"/>
    </xf>
    <xf numFmtId="0" fontId="0" fillId="0" borderId="46" xfId="0" applyBorder="1"/>
    <xf numFmtId="164" fontId="18" fillId="13" borderId="72" xfId="0" applyNumberFormat="1" applyFont="1" applyFill="1" applyBorder="1" applyAlignment="1">
      <alignment horizontal="left" vertical="top" wrapText="1"/>
    </xf>
    <xf numFmtId="0" fontId="0" fillId="0" borderId="134" xfId="0" applyBorder="1"/>
    <xf numFmtId="164" fontId="18" fillId="13" borderId="68" xfId="0" applyNumberFormat="1" applyFont="1" applyFill="1" applyBorder="1" applyAlignment="1">
      <alignment horizontal="left" vertical="top" wrapText="1"/>
    </xf>
    <xf numFmtId="0" fontId="0" fillId="0" borderId="125" xfId="0" applyBorder="1"/>
    <xf numFmtId="0" fontId="0" fillId="0" borderId="135" xfId="0" applyBorder="1"/>
    <xf numFmtId="164" fontId="18" fillId="13" borderId="38" xfId="0" applyNumberFormat="1" applyFont="1" applyFill="1" applyBorder="1" applyAlignment="1">
      <alignment horizontal="left" vertical="top" wrapText="1"/>
    </xf>
    <xf numFmtId="0" fontId="0" fillId="0" borderId="37" xfId="0" applyBorder="1"/>
    <xf numFmtId="164" fontId="18" fillId="13" borderId="37" xfId="0" applyNumberFormat="1" applyFont="1" applyFill="1" applyBorder="1" applyAlignment="1">
      <alignment horizontal="left" vertical="top" wrapText="1"/>
    </xf>
    <xf numFmtId="0" fontId="0" fillId="0" borderId="136" xfId="0" applyBorder="1"/>
    <xf numFmtId="164" fontId="18" fillId="13" borderId="18" xfId="0" applyNumberFormat="1" applyFont="1" applyFill="1" applyBorder="1" applyAlignment="1">
      <alignment horizontal="left" vertical="top" wrapText="1"/>
    </xf>
    <xf numFmtId="0" fontId="0" fillId="0" borderId="50" xfId="0" applyBorder="1"/>
    <xf numFmtId="0" fontId="0" fillId="0" borderId="137" xfId="0" applyBorder="1"/>
    <xf numFmtId="164" fontId="36" fillId="0" borderId="63" xfId="0" applyNumberFormat="1" applyFont="1" applyBorder="1" applyAlignment="1">
      <alignment horizontal="left" vertical="top" wrapText="1"/>
    </xf>
    <xf numFmtId="0" fontId="0" fillId="0" borderId="55" xfId="0" applyBorder="1"/>
    <xf numFmtId="164" fontId="34" fillId="0" borderId="138" xfId="0" applyNumberFormat="1" applyFont="1" applyBorder="1" applyAlignment="1">
      <alignment horizontal="left" vertical="top" wrapText="1"/>
    </xf>
    <xf numFmtId="0" fontId="0" fillId="0" borderId="139" xfId="0" applyBorder="1"/>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2095500" cy="476250"/>
    <xdr:pic>
      <xdr:nvPicPr>
        <xdr:cNvPr id="2" name="Image 1" descr="Picture"/>
        <xdr:cNvPicPr/>
      </xdr:nvPicPr>
      <xdr:blipFill>
        <a:blip xmlns:r="http://schemas.openxmlformats.org/officeDocument/2006/relationships" r:embed="rId1" cstate="print"/>
        <a:stretch>
          <a:fillRect/>
        </a:stretch>
      </xdr:blipFill>
      <xdr:spPr>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MK88"/>
  <sheetViews>
    <sheetView showGridLines="0" showRowColHeaders="0" showRuler="0" view="pageBreakPreview" zoomScaleNormal="100" zoomScaleSheetLayoutView="100" workbookViewId="0">
      <selection activeCell="I12" sqref="I12"/>
    </sheetView>
  </sheetViews>
  <sheetFormatPr baseColWidth="10" defaultColWidth="9.140625" defaultRowHeight="12.75" x14ac:dyDescent="0.2"/>
  <cols>
    <col min="1" max="1" width="0.85546875" style="1" customWidth="1"/>
    <col min="2" max="2" width="27.7109375" style="338" customWidth="1"/>
    <col min="3" max="3" width="7.7109375" style="338" customWidth="1"/>
    <col min="4" max="9" width="13.7109375" style="338" customWidth="1"/>
    <col min="10" max="1025" width="6.28515625" style="338" customWidth="1"/>
  </cols>
  <sheetData>
    <row r="1" spans="1:10" ht="5.0999999999999996" customHeight="1" x14ac:dyDescent="0.2"/>
    <row r="2" spans="1:10" ht="15" customHeight="1" x14ac:dyDescent="0.2">
      <c r="B2" s="2"/>
      <c r="G2" s="3" t="s">
        <v>0</v>
      </c>
      <c r="H2" s="4"/>
      <c r="I2" s="4"/>
    </row>
    <row r="3" spans="1:10" ht="15" customHeight="1" x14ac:dyDescent="0.2">
      <c r="G3" s="5" t="s">
        <v>1</v>
      </c>
      <c r="H3" s="6"/>
      <c r="I3" s="6"/>
    </row>
    <row r="4" spans="1:10" ht="15" customHeight="1" x14ac:dyDescent="0.2">
      <c r="G4" s="5" t="s">
        <v>2</v>
      </c>
      <c r="H4" s="6"/>
      <c r="I4" s="6"/>
      <c r="J4" s="7"/>
    </row>
    <row r="5" spans="1:10" ht="15" customHeight="1" x14ac:dyDescent="0.2">
      <c r="G5" s="5" t="s">
        <v>3</v>
      </c>
      <c r="H5" s="6"/>
      <c r="I5" s="6"/>
      <c r="J5" s="7"/>
    </row>
    <row r="6" spans="1:10" ht="15" customHeight="1" x14ac:dyDescent="0.2">
      <c r="G6" s="5" t="s">
        <v>4</v>
      </c>
      <c r="H6" s="6"/>
      <c r="I6" s="6"/>
      <c r="J6" s="7"/>
    </row>
    <row r="7" spans="1:10" ht="15" customHeight="1" x14ac:dyDescent="0.2">
      <c r="G7" s="5" t="s">
        <v>5</v>
      </c>
      <c r="H7" s="6"/>
      <c r="I7" s="6"/>
    </row>
    <row r="8" spans="1:10" s="8" customFormat="1" ht="14.1" customHeight="1" x14ac:dyDescent="0.2">
      <c r="A8" s="9"/>
      <c r="G8" s="5" t="s">
        <v>6</v>
      </c>
      <c r="H8" s="6"/>
      <c r="I8" s="6"/>
    </row>
    <row r="9" spans="1:10" ht="15" customHeight="1" x14ac:dyDescent="0.25">
      <c r="A9" s="9"/>
      <c r="B9" s="10"/>
      <c r="C9" s="11"/>
      <c r="D9" s="342"/>
      <c r="E9" s="342"/>
      <c r="F9" s="342"/>
      <c r="G9" s="342"/>
      <c r="H9" s="342"/>
      <c r="I9" s="342"/>
    </row>
    <row r="10" spans="1:10" ht="15" customHeight="1" x14ac:dyDescent="0.2">
      <c r="A10" s="9"/>
      <c r="B10" s="198"/>
    </row>
    <row r="11" spans="1:10" ht="15" customHeight="1" x14ac:dyDescent="0.2">
      <c r="A11" s="9"/>
    </row>
    <row r="12" spans="1:10" ht="15" customHeight="1" x14ac:dyDescent="0.2">
      <c r="A12" s="9"/>
    </row>
    <row r="13" spans="1:10" ht="15" customHeight="1" x14ac:dyDescent="0.2">
      <c r="A13" s="9"/>
    </row>
    <row r="14" spans="1:10" ht="15" customHeight="1" x14ac:dyDescent="0.2">
      <c r="A14" s="9"/>
      <c r="B14" s="12" t="s">
        <v>7</v>
      </c>
      <c r="C14" s="13"/>
      <c r="D14" s="13"/>
      <c r="E14" s="13"/>
      <c r="F14" s="13"/>
      <c r="G14" s="13"/>
      <c r="H14" s="13"/>
      <c r="I14" s="13"/>
    </row>
    <row r="15" spans="1:10" ht="6.75" customHeight="1" x14ac:dyDescent="0.2">
      <c r="A15" s="9"/>
      <c r="B15" s="14"/>
    </row>
    <row r="16" spans="1:10" ht="15" customHeight="1" x14ac:dyDescent="0.2">
      <c r="A16" s="9"/>
      <c r="B16" s="343" t="str">
        <f>"Umlaufende Pfandbriefe und dafür verwendete Deckungswerte"</f>
        <v>Umlaufende Pfandbriefe und dafür verwendete Deckungswerte</v>
      </c>
    </row>
    <row r="17" spans="1:9" ht="15" customHeight="1" x14ac:dyDescent="0.2">
      <c r="A17" s="9"/>
      <c r="B17" s="343" t="str">
        <f>UebInstitutQuartal</f>
        <v>1. Quartal 2023</v>
      </c>
    </row>
    <row r="18" spans="1:9" ht="21" customHeight="1" x14ac:dyDescent="0.2">
      <c r="A18" s="9"/>
    </row>
    <row r="19" spans="1:9" s="8" customFormat="1" ht="13.9" customHeight="1" x14ac:dyDescent="0.2">
      <c r="A19" s="15">
        <v>0</v>
      </c>
      <c r="B19" s="309" t="s">
        <v>8</v>
      </c>
      <c r="C19" s="309"/>
      <c r="D19" s="356" t="s">
        <v>9</v>
      </c>
      <c r="E19" s="357"/>
      <c r="F19" s="356" t="s">
        <v>10</v>
      </c>
      <c r="G19" s="357"/>
      <c r="H19" s="358" t="s">
        <v>11</v>
      </c>
      <c r="I19" s="359"/>
    </row>
    <row r="20" spans="1:9" s="8" customFormat="1" ht="15" customHeight="1" x14ac:dyDescent="0.2">
      <c r="A20" s="15">
        <v>0</v>
      </c>
      <c r="B20" s="310" t="s">
        <v>12</v>
      </c>
      <c r="C20" s="311"/>
      <c r="D20" s="16" t="str">
        <f>AktQuartKurz&amp;" "&amp;AktJahr</f>
        <v>Q1 2023</v>
      </c>
      <c r="E20" s="17" t="str">
        <f>AktQuartKurz&amp;" "&amp;(AktJahr-1)</f>
        <v>Q1 2022</v>
      </c>
      <c r="F20" s="18" t="str">
        <f>D20</f>
        <v>Q1 2023</v>
      </c>
      <c r="G20" s="17" t="str">
        <f>E20</f>
        <v>Q1 2022</v>
      </c>
      <c r="H20" s="18" t="str">
        <f>D20</f>
        <v>Q1 2023</v>
      </c>
      <c r="I20" s="17" t="str">
        <f>E20</f>
        <v>Q1 2022</v>
      </c>
    </row>
    <row r="21" spans="1:9" ht="15" customHeight="1" x14ac:dyDescent="0.2">
      <c r="A21" s="15">
        <v>0</v>
      </c>
      <c r="B21" s="312" t="s">
        <v>13</v>
      </c>
      <c r="C21" s="313" t="str">
        <f>"("&amp;Einheit_Waehrung&amp;")"</f>
        <v>(Mio. €)</v>
      </c>
      <c r="D21" s="314">
        <v>10595</v>
      </c>
      <c r="E21" s="315">
        <v>7583.6</v>
      </c>
      <c r="F21" s="314">
        <v>10227.710289000001</v>
      </c>
      <c r="G21" s="315">
        <v>7511.5</v>
      </c>
      <c r="H21" s="314">
        <v>9656.8939649999993</v>
      </c>
      <c r="I21" s="315">
        <v>0</v>
      </c>
    </row>
    <row r="22" spans="1:9" ht="15" customHeight="1" x14ac:dyDescent="0.2">
      <c r="A22" s="15">
        <v>0</v>
      </c>
      <c r="B22" s="313" t="s">
        <v>14</v>
      </c>
      <c r="C22" s="313" t="str">
        <f>C21</f>
        <v>(Mio. €)</v>
      </c>
      <c r="D22" s="314">
        <v>0</v>
      </c>
      <c r="E22" s="315">
        <v>0</v>
      </c>
      <c r="F22" s="314">
        <v>0</v>
      </c>
      <c r="G22" s="315">
        <v>0</v>
      </c>
      <c r="H22" s="314">
        <v>0</v>
      </c>
      <c r="I22" s="315">
        <v>0</v>
      </c>
    </row>
    <row r="23" spans="1:9" ht="15" customHeight="1" x14ac:dyDescent="0.2">
      <c r="A23" s="15">
        <v>0</v>
      </c>
      <c r="B23" s="316" t="s">
        <v>15</v>
      </c>
      <c r="C23" s="317" t="str">
        <f>C21</f>
        <v>(Mio. €)</v>
      </c>
      <c r="D23" s="318">
        <v>16730.352027000001</v>
      </c>
      <c r="E23" s="319">
        <v>16366.1</v>
      </c>
      <c r="F23" s="318">
        <v>16346.147604</v>
      </c>
      <c r="G23" s="319">
        <v>16734.8</v>
      </c>
      <c r="H23" s="318">
        <v>14613.457608999999</v>
      </c>
      <c r="I23" s="319">
        <v>0</v>
      </c>
    </row>
    <row r="24" spans="1:9" ht="15" customHeight="1" x14ac:dyDescent="0.2">
      <c r="A24" s="15">
        <v>0</v>
      </c>
      <c r="B24" s="320" t="s">
        <v>14</v>
      </c>
      <c r="C24" s="320" t="str">
        <f>C21</f>
        <v>(Mio. €)</v>
      </c>
      <c r="D24" s="321">
        <v>0</v>
      </c>
      <c r="E24" s="322">
        <v>0</v>
      </c>
      <c r="F24" s="321">
        <v>0</v>
      </c>
      <c r="G24" s="322">
        <v>0</v>
      </c>
      <c r="H24" s="321">
        <v>0</v>
      </c>
      <c r="I24" s="322">
        <v>0</v>
      </c>
    </row>
    <row r="25" spans="1:9" ht="15" customHeight="1" x14ac:dyDescent="0.2">
      <c r="A25" s="15">
        <v>0</v>
      </c>
      <c r="B25" s="323" t="s">
        <v>16</v>
      </c>
      <c r="C25" s="313" t="str">
        <f>C21</f>
        <v>(Mio. €)</v>
      </c>
      <c r="D25" s="314">
        <f t="shared" ref="D25:H25" si="0">D23-D21</f>
        <v>6135.3520270000008</v>
      </c>
      <c r="E25" s="315">
        <f t="shared" si="0"/>
        <v>8782.5</v>
      </c>
      <c r="F25" s="314">
        <f t="shared" si="0"/>
        <v>6118.4373149999992</v>
      </c>
      <c r="G25" s="315">
        <f t="shared" si="0"/>
        <v>9223.2999999999993</v>
      </c>
      <c r="H25" s="314">
        <f t="shared" si="0"/>
        <v>4956.5636439999998</v>
      </c>
      <c r="I25" s="315">
        <v>8361.7000000000007</v>
      </c>
    </row>
    <row r="26" spans="1:9" ht="15" customHeight="1" x14ac:dyDescent="0.2">
      <c r="A26" s="15">
        <v>0</v>
      </c>
      <c r="B26" s="360" t="s">
        <v>17</v>
      </c>
      <c r="C26" s="361"/>
      <c r="D26" s="321">
        <f t="shared" ref="D26:I26" si="1">IF(D21=0,0,100*D25/D21)</f>
        <v>57.907994591788579</v>
      </c>
      <c r="E26" s="322">
        <f t="shared" si="1"/>
        <v>115.80911440476818</v>
      </c>
      <c r="F26" s="321">
        <f t="shared" si="1"/>
        <v>59.822160993164189</v>
      </c>
      <c r="G26" s="322">
        <f t="shared" si="1"/>
        <v>122.78905677960459</v>
      </c>
      <c r="H26" s="321">
        <f t="shared" si="1"/>
        <v>51.326686012752546</v>
      </c>
      <c r="I26" s="322">
        <f t="shared" si="1"/>
        <v>0</v>
      </c>
    </row>
    <row r="27" spans="1:9" ht="15" customHeight="1" x14ac:dyDescent="0.2">
      <c r="A27" s="15"/>
      <c r="B27" s="328" t="s">
        <v>18</v>
      </c>
      <c r="C27" s="328" t="str">
        <f>C23</f>
        <v>(Mio. €)</v>
      </c>
      <c r="D27" s="329">
        <v>421.93137300000001</v>
      </c>
      <c r="E27" s="330">
        <v>0</v>
      </c>
      <c r="F27" s="329">
        <v>411.60137099999997</v>
      </c>
      <c r="G27" s="330">
        <v>0</v>
      </c>
      <c r="H27" s="331"/>
      <c r="I27" s="332"/>
    </row>
    <row r="28" spans="1:9" ht="15" customHeight="1" x14ac:dyDescent="0.2">
      <c r="A28" s="15"/>
      <c r="B28" s="328" t="s">
        <v>19</v>
      </c>
      <c r="C28" s="328" t="str">
        <f>C24</f>
        <v>(Mio. €)</v>
      </c>
      <c r="D28" s="329">
        <v>0</v>
      </c>
      <c r="E28" s="330">
        <v>0</v>
      </c>
      <c r="F28" s="329">
        <v>0</v>
      </c>
      <c r="G28" s="330">
        <v>0</v>
      </c>
      <c r="H28" s="333"/>
      <c r="I28" s="333"/>
    </row>
    <row r="29" spans="1:9" ht="15" customHeight="1" x14ac:dyDescent="0.2">
      <c r="A29" s="15"/>
      <c r="B29" s="328" t="s">
        <v>20</v>
      </c>
      <c r="C29" s="328" t="str">
        <f>C25</f>
        <v>(Mio. €)</v>
      </c>
      <c r="D29" s="334">
        <v>5713.4206539999996</v>
      </c>
      <c r="E29" s="335">
        <v>0</v>
      </c>
      <c r="F29" s="334">
        <v>5706.8359440000004</v>
      </c>
      <c r="G29" s="335">
        <v>0</v>
      </c>
      <c r="H29" s="333"/>
      <c r="I29" s="333"/>
    </row>
    <row r="30" spans="1:9" ht="12" customHeight="1" x14ac:dyDescent="0.2">
      <c r="A30" s="9"/>
      <c r="B30" s="313"/>
      <c r="C30" s="313"/>
      <c r="D30" s="20"/>
      <c r="E30" s="324"/>
      <c r="F30" s="20"/>
      <c r="G30" s="324"/>
      <c r="H30" s="20"/>
      <c r="I30" s="324"/>
    </row>
    <row r="31" spans="1:9" ht="30" customHeight="1" x14ac:dyDescent="0.2">
      <c r="A31" s="9"/>
      <c r="B31" s="23" t="s">
        <v>21</v>
      </c>
      <c r="C31" s="325" t="str">
        <f>C21</f>
        <v>(Mio. €)</v>
      </c>
      <c r="D31" s="24">
        <v>6135.3520269999999</v>
      </c>
      <c r="E31" s="25">
        <v>8782.5</v>
      </c>
      <c r="F31" s="24">
        <v>6118.4373159999996</v>
      </c>
      <c r="G31" s="25">
        <v>9223.2999999999993</v>
      </c>
      <c r="H31" s="26"/>
      <c r="I31" s="27"/>
    </row>
    <row r="32" spans="1:9" ht="15" customHeight="1" x14ac:dyDescent="0.2">
      <c r="A32" s="15">
        <v>0</v>
      </c>
      <c r="B32" s="360" t="s">
        <v>17</v>
      </c>
      <c r="C32" s="361"/>
      <c r="D32" s="321">
        <f>IF(D21=0,0,100*D31/D21)</f>
        <v>57.907994591788579</v>
      </c>
      <c r="E32" s="322">
        <f>IF(E21=0,0,100*E31/E21)</f>
        <v>115.80911440476818</v>
      </c>
      <c r="F32" s="321">
        <f>IF(F21=0,0,100*F31/F21)</f>
        <v>59.822161002941556</v>
      </c>
      <c r="G32" s="322">
        <f>IF(G21=0,0,100*G31/G21)</f>
        <v>122.78905677960459</v>
      </c>
      <c r="H32" s="326"/>
      <c r="I32" s="326"/>
    </row>
    <row r="33" spans="1:9" ht="12" customHeight="1" x14ac:dyDescent="0.2">
      <c r="A33" s="9"/>
      <c r="B33" s="313" t="str">
        <f>FnRwbBerH</f>
        <v>* Für die Berechnung des Risikobarwertes wurde der dynamische Ansatz gem. § 5 Abs. 1 Nr. 2 PfandBarwertV verwendet.</v>
      </c>
      <c r="C33" s="313"/>
      <c r="D33" s="22"/>
      <c r="E33" s="22"/>
      <c r="F33" s="22"/>
      <c r="G33" s="22"/>
      <c r="H33" s="22"/>
      <c r="I33" s="22"/>
    </row>
    <row r="34" spans="1:9" ht="20.100000000000001" customHeight="1" x14ac:dyDescent="0.2">
      <c r="B34" s="8"/>
      <c r="C34" s="8"/>
      <c r="D34" s="8"/>
      <c r="E34" s="8"/>
      <c r="F34" s="8"/>
      <c r="G34" s="8"/>
      <c r="H34" s="8"/>
      <c r="I34" s="8"/>
    </row>
    <row r="35" spans="1:9" s="8" customFormat="1" ht="13.9" customHeight="1" x14ac:dyDescent="0.2">
      <c r="A35" s="15">
        <v>1</v>
      </c>
      <c r="B35" s="309" t="s">
        <v>8</v>
      </c>
      <c r="C35" s="309"/>
      <c r="D35" s="356" t="s">
        <v>9</v>
      </c>
      <c r="E35" s="357"/>
      <c r="F35" s="356" t="s">
        <v>10</v>
      </c>
      <c r="G35" s="357"/>
      <c r="H35" s="358" t="s">
        <v>11</v>
      </c>
      <c r="I35" s="359"/>
    </row>
    <row r="36" spans="1:9" ht="15" customHeight="1" x14ac:dyDescent="0.2">
      <c r="A36" s="15">
        <v>1</v>
      </c>
      <c r="B36" s="310" t="s">
        <v>12</v>
      </c>
      <c r="C36" s="311"/>
      <c r="D36" s="16" t="str">
        <f>AktQuartKurz&amp;" "&amp;AktJahr</f>
        <v>Q1 2023</v>
      </c>
      <c r="E36" s="17" t="str">
        <f>AktQuartKurz&amp;" "&amp;(AktJahr-1)</f>
        <v>Q1 2022</v>
      </c>
      <c r="F36" s="18" t="str">
        <f>D36</f>
        <v>Q1 2023</v>
      </c>
      <c r="G36" s="17" t="str">
        <f>E36</f>
        <v>Q1 2022</v>
      </c>
      <c r="H36" s="18" t="str">
        <f>D36</f>
        <v>Q1 2023</v>
      </c>
      <c r="I36" s="17" t="str">
        <f>E36</f>
        <v>Q1 2022</v>
      </c>
    </row>
    <row r="37" spans="1:9" ht="15" customHeight="1" x14ac:dyDescent="0.2">
      <c r="A37" s="15">
        <v>1</v>
      </c>
      <c r="B37" s="312" t="s">
        <v>22</v>
      </c>
      <c r="C37" s="313" t="str">
        <f>"("&amp;Einheit_Waehrung&amp;")"</f>
        <v>(Mio. €)</v>
      </c>
      <c r="D37" s="314">
        <v>23356.625579</v>
      </c>
      <c r="E37" s="315">
        <v>28524.6</v>
      </c>
      <c r="F37" s="314">
        <v>22792.889357</v>
      </c>
      <c r="G37" s="315">
        <v>30433.9</v>
      </c>
      <c r="H37" s="314">
        <v>20651.950144999999</v>
      </c>
      <c r="I37" s="315">
        <v>0</v>
      </c>
    </row>
    <row r="38" spans="1:9" s="8" customFormat="1" ht="15" customHeight="1" x14ac:dyDescent="0.2">
      <c r="A38" s="15">
        <v>1</v>
      </c>
      <c r="B38" s="313" t="s">
        <v>14</v>
      </c>
      <c r="C38" s="313" t="str">
        <f>C37</f>
        <v>(Mio. €)</v>
      </c>
      <c r="D38" s="314">
        <v>0</v>
      </c>
      <c r="E38" s="315">
        <v>0</v>
      </c>
      <c r="F38" s="314">
        <v>0</v>
      </c>
      <c r="G38" s="315">
        <v>0</v>
      </c>
      <c r="H38" s="314">
        <v>0</v>
      </c>
      <c r="I38" s="315">
        <v>0</v>
      </c>
    </row>
    <row r="39" spans="1:9" ht="15" customHeight="1" x14ac:dyDescent="0.2">
      <c r="A39" s="15">
        <v>1</v>
      </c>
      <c r="B39" s="316" t="s">
        <v>15</v>
      </c>
      <c r="C39" s="317" t="str">
        <f>C37</f>
        <v>(Mio. €)</v>
      </c>
      <c r="D39" s="318">
        <v>32733.876500999999</v>
      </c>
      <c r="E39" s="319">
        <v>32491.3</v>
      </c>
      <c r="F39" s="318">
        <v>32548.607040999999</v>
      </c>
      <c r="G39" s="319">
        <v>35449.9</v>
      </c>
      <c r="H39" s="318">
        <v>28100.869413</v>
      </c>
      <c r="I39" s="319">
        <v>0</v>
      </c>
    </row>
    <row r="40" spans="1:9" ht="15" customHeight="1" x14ac:dyDescent="0.2">
      <c r="A40" s="15">
        <v>1</v>
      </c>
      <c r="B40" s="320" t="s">
        <v>14</v>
      </c>
      <c r="C40" s="320" t="str">
        <f>C37</f>
        <v>(Mio. €)</v>
      </c>
      <c r="D40" s="321">
        <v>0</v>
      </c>
      <c r="E40" s="322">
        <v>0</v>
      </c>
      <c r="F40" s="321">
        <v>0</v>
      </c>
      <c r="G40" s="322">
        <v>0</v>
      </c>
      <c r="H40" s="321">
        <v>0</v>
      </c>
      <c r="I40" s="322">
        <v>0</v>
      </c>
    </row>
    <row r="41" spans="1:9" ht="15" customHeight="1" x14ac:dyDescent="0.2">
      <c r="A41" s="15">
        <v>1</v>
      </c>
      <c r="B41" s="323" t="s">
        <v>16</v>
      </c>
      <c r="C41" s="313" t="str">
        <f>C37</f>
        <v>(Mio. €)</v>
      </c>
      <c r="D41" s="314">
        <f t="shared" ref="D41:H41" si="2">D39-D37</f>
        <v>9377.2509219999993</v>
      </c>
      <c r="E41" s="315">
        <f t="shared" si="2"/>
        <v>3966.7000000000007</v>
      </c>
      <c r="F41" s="314">
        <f t="shared" si="2"/>
        <v>9755.7176839999993</v>
      </c>
      <c r="G41" s="315">
        <f t="shared" si="2"/>
        <v>5016</v>
      </c>
      <c r="H41" s="314">
        <f t="shared" si="2"/>
        <v>7448.9192680000015</v>
      </c>
      <c r="I41" s="315">
        <v>3960.3</v>
      </c>
    </row>
    <row r="42" spans="1:9" ht="15" customHeight="1" x14ac:dyDescent="0.2">
      <c r="A42" s="15">
        <v>1</v>
      </c>
      <c r="B42" s="360" t="s">
        <v>17</v>
      </c>
      <c r="C42" s="361"/>
      <c r="D42" s="321">
        <f t="shared" ref="D42:I42" si="3">IF(D37=0,0,100*D41/D37)</f>
        <v>40.148140793210771</v>
      </c>
      <c r="E42" s="322">
        <f t="shared" si="3"/>
        <v>13.906242331180808</v>
      </c>
      <c r="F42" s="321">
        <f t="shared" si="3"/>
        <v>42.801583999283039</v>
      </c>
      <c r="G42" s="322">
        <f t="shared" si="3"/>
        <v>16.481620824146756</v>
      </c>
      <c r="H42" s="321">
        <f t="shared" si="3"/>
        <v>36.068842001361524</v>
      </c>
      <c r="I42" s="322">
        <f t="shared" si="3"/>
        <v>0</v>
      </c>
    </row>
    <row r="43" spans="1:9" ht="15" customHeight="1" x14ac:dyDescent="0.2">
      <c r="A43" s="15"/>
      <c r="B43" s="328" t="s">
        <v>18</v>
      </c>
      <c r="C43" s="328" t="str">
        <f>C39</f>
        <v>(Mio. €)</v>
      </c>
      <c r="D43" s="329">
        <v>914.27928599999996</v>
      </c>
      <c r="E43" s="330">
        <v>0</v>
      </c>
      <c r="F43" s="329">
        <v>920.13737700000001</v>
      </c>
      <c r="G43" s="330">
        <v>0</v>
      </c>
      <c r="H43" s="331"/>
      <c r="I43" s="332"/>
    </row>
    <row r="44" spans="1:9" ht="15" customHeight="1" x14ac:dyDescent="0.2">
      <c r="A44" s="15"/>
      <c r="B44" s="328" t="s">
        <v>19</v>
      </c>
      <c r="C44" s="328" t="str">
        <f>C40</f>
        <v>(Mio. €)</v>
      </c>
      <c r="D44" s="329">
        <v>0</v>
      </c>
      <c r="E44" s="330">
        <v>0</v>
      </c>
      <c r="F44" s="329">
        <v>0</v>
      </c>
      <c r="G44" s="330">
        <v>0</v>
      </c>
      <c r="H44" s="333"/>
      <c r="I44" s="333"/>
    </row>
    <row r="45" spans="1:9" ht="15" customHeight="1" x14ac:dyDescent="0.2">
      <c r="A45" s="15"/>
      <c r="B45" s="328" t="s">
        <v>20</v>
      </c>
      <c r="C45" s="328" t="str">
        <f>C41</f>
        <v>(Mio. €)</v>
      </c>
      <c r="D45" s="334">
        <v>8462.9716360000002</v>
      </c>
      <c r="E45" s="335">
        <v>0</v>
      </c>
      <c r="F45" s="334">
        <v>8835.5803070000002</v>
      </c>
      <c r="G45" s="335">
        <v>0</v>
      </c>
      <c r="H45" s="333"/>
      <c r="I45" s="333"/>
    </row>
    <row r="46" spans="1:9" ht="12" customHeight="1" x14ac:dyDescent="0.2">
      <c r="A46" s="9"/>
      <c r="B46" s="313"/>
      <c r="C46" s="313"/>
      <c r="D46" s="20"/>
      <c r="E46" s="324"/>
      <c r="F46" s="20"/>
      <c r="G46" s="324"/>
      <c r="H46" s="20"/>
      <c r="I46" s="324"/>
    </row>
    <row r="47" spans="1:9" ht="30" customHeight="1" x14ac:dyDescent="0.2">
      <c r="A47" s="9"/>
      <c r="B47" s="23" t="s">
        <v>21</v>
      </c>
      <c r="C47" s="325" t="str">
        <f>C37</f>
        <v>(Mio. €)</v>
      </c>
      <c r="D47" s="24">
        <v>9377.2509220000011</v>
      </c>
      <c r="E47" s="25">
        <v>3966.7</v>
      </c>
      <c r="F47" s="24">
        <v>9755.7176840000011</v>
      </c>
      <c r="G47" s="25">
        <v>5016</v>
      </c>
      <c r="H47" s="26"/>
      <c r="I47" s="27"/>
    </row>
    <row r="48" spans="1:9" ht="15" customHeight="1" x14ac:dyDescent="0.2">
      <c r="A48" s="15">
        <v>0</v>
      </c>
      <c r="B48" s="360" t="s">
        <v>17</v>
      </c>
      <c r="C48" s="361"/>
      <c r="D48" s="321">
        <f>IF(D37=0,0,100*D47/D37)</f>
        <v>40.148140793210771</v>
      </c>
      <c r="E48" s="322">
        <f>IF(E37=0,0,100*E47/E37)</f>
        <v>13.906242331180806</v>
      </c>
      <c r="F48" s="321">
        <f>IF(F37=0,0,100*F47/F37)</f>
        <v>42.801583999283046</v>
      </c>
      <c r="G48" s="322">
        <f>IF(G37=0,0,100*G47/G37)</f>
        <v>16.481620824146756</v>
      </c>
      <c r="H48" s="326"/>
      <c r="I48" s="326"/>
    </row>
    <row r="49" spans="1:10" s="8" customFormat="1" ht="12" customHeight="1" x14ac:dyDescent="0.2">
      <c r="A49" s="9"/>
      <c r="B49" s="313" t="str">
        <f>FnRwbBerO</f>
        <v>* Für die Berechnung des Risikobarwertes wurde der dynamische Ansatz gem. § 5 Abs. 1 Nr. 2 PfandBarwertV verwendet.</v>
      </c>
      <c r="C49" s="313"/>
      <c r="D49" s="22"/>
      <c r="E49" s="22"/>
      <c r="F49" s="22"/>
      <c r="G49" s="22"/>
      <c r="H49" s="22"/>
      <c r="I49" s="22"/>
    </row>
    <row r="50" spans="1:10" s="8" customFormat="1" ht="20.100000000000001" customHeight="1" x14ac:dyDescent="0.2">
      <c r="A50" s="9"/>
    </row>
    <row r="51" spans="1:10" s="8" customFormat="1" ht="12.75" customHeight="1" x14ac:dyDescent="0.2">
      <c r="B51" s="362" t="s">
        <v>23</v>
      </c>
      <c r="C51" s="359"/>
      <c r="D51" s="359"/>
      <c r="E51" s="359"/>
      <c r="F51" s="359"/>
      <c r="G51" s="359"/>
      <c r="H51" s="359"/>
      <c r="J51" s="349"/>
    </row>
    <row r="52" spans="1:10" s="8" customFormat="1" ht="12.75" customHeight="1" x14ac:dyDescent="0.2">
      <c r="B52" s="349"/>
      <c r="C52" s="349"/>
      <c r="D52" s="349"/>
      <c r="E52" s="349"/>
      <c r="F52" s="349"/>
      <c r="G52" s="349"/>
      <c r="H52" s="349"/>
      <c r="I52" s="349"/>
      <c r="J52" s="349"/>
    </row>
    <row r="53" spans="1:10" ht="12" customHeight="1" x14ac:dyDescent="0.2">
      <c r="A53" s="30"/>
      <c r="B53" s="313" t="s">
        <v>24</v>
      </c>
      <c r="C53" s="350"/>
      <c r="D53" s="28"/>
      <c r="E53" s="8"/>
      <c r="F53" s="8"/>
      <c r="G53" s="349"/>
      <c r="H53" s="349"/>
      <c r="I53" s="351"/>
      <c r="J53" s="349"/>
    </row>
    <row r="54" spans="1:10" ht="24" customHeight="1" x14ac:dyDescent="0.2">
      <c r="B54" s="363" t="s">
        <v>25</v>
      </c>
      <c r="C54" s="364"/>
      <c r="D54" s="364"/>
      <c r="E54" s="364"/>
      <c r="F54" s="364"/>
      <c r="G54" s="364"/>
      <c r="H54" s="364"/>
      <c r="I54" s="364"/>
    </row>
    <row r="55" spans="1:10" ht="12" customHeight="1" x14ac:dyDescent="0.2">
      <c r="B55" s="352" t="s">
        <v>26</v>
      </c>
      <c r="C55" s="349"/>
      <c r="D55" s="349"/>
      <c r="E55" s="349"/>
      <c r="F55" s="349"/>
      <c r="G55" s="349"/>
      <c r="H55" s="349"/>
      <c r="I55" s="349"/>
      <c r="J55" s="349"/>
    </row>
    <row r="56" spans="1:10" ht="12" customHeight="1" x14ac:dyDescent="0.2">
      <c r="B56" s="313" t="s">
        <v>27</v>
      </c>
      <c r="C56" s="350"/>
      <c r="D56" s="28"/>
      <c r="E56" s="8"/>
      <c r="F56" s="8"/>
      <c r="G56" s="349"/>
      <c r="H56" s="349"/>
      <c r="I56" s="351"/>
      <c r="J56" s="349"/>
    </row>
    <row r="57" spans="1:10" ht="12" customHeight="1" x14ac:dyDescent="0.2">
      <c r="B57" s="313" t="s">
        <v>28</v>
      </c>
      <c r="C57" s="349"/>
      <c r="D57" s="349"/>
      <c r="E57" s="349"/>
      <c r="F57" s="349"/>
      <c r="G57" s="349"/>
      <c r="H57" s="349"/>
      <c r="I57" s="349"/>
      <c r="J57" s="349"/>
    </row>
    <row r="58" spans="1:10" s="8" customFormat="1" ht="15" x14ac:dyDescent="0.2">
      <c r="B58" s="365"/>
      <c r="C58" s="365"/>
      <c r="D58" s="349"/>
      <c r="E58" s="349"/>
      <c r="F58" s="349"/>
      <c r="G58" s="349"/>
      <c r="H58" s="349"/>
      <c r="I58" s="349"/>
      <c r="J58" s="349"/>
    </row>
    <row r="59" spans="1:10" s="8" customFormat="1" ht="15" x14ac:dyDescent="0.2">
      <c r="B59" s="353" t="str">
        <f>"Hinweis: Die Überdeckung unter Berücksichtigung des vdp-Bonitätsdifferenzierungsmodells ist optional."</f>
        <v>Hinweis: Die Überdeckung unter Berücksichtigung des vdp-Bonitätsdifferenzierungsmodells ist optional.</v>
      </c>
      <c r="C59" s="349"/>
      <c r="D59" s="349"/>
      <c r="E59" s="349"/>
      <c r="F59" s="349"/>
      <c r="G59" s="349"/>
      <c r="H59" s="349"/>
      <c r="I59" s="349"/>
      <c r="J59" s="349"/>
    </row>
    <row r="60" spans="1:10" s="8" customFormat="1" ht="15" x14ac:dyDescent="0.2"/>
    <row r="61" spans="1:10" s="8" customFormat="1" ht="15" x14ac:dyDescent="0.2"/>
    <row r="62" spans="1:10" ht="12" customHeight="1" x14ac:dyDescent="0.2"/>
    <row r="63" spans="1:10" ht="30" customHeight="1" x14ac:dyDescent="0.2"/>
    <row r="64" spans="1:10" ht="15" customHeight="1" x14ac:dyDescent="0.2">
      <c r="B64" s="364"/>
      <c r="C64" s="364"/>
    </row>
    <row r="65" spans="2:9" ht="12" customHeight="1" x14ac:dyDescent="0.2"/>
    <row r="66" spans="2:9" ht="20.100000000000001" customHeight="1" x14ac:dyDescent="0.2"/>
    <row r="67" spans="2:9" s="8" customFormat="1" ht="13.9" customHeight="1" x14ac:dyDescent="0.2">
      <c r="D67" s="359"/>
      <c r="E67" s="359"/>
      <c r="F67" s="359"/>
      <c r="G67" s="359"/>
      <c r="H67" s="359"/>
      <c r="I67" s="359"/>
    </row>
    <row r="68" spans="2:9" s="8" customFormat="1" ht="15" customHeight="1" x14ac:dyDescent="0.2"/>
    <row r="69" spans="2:9" ht="15" customHeight="1" x14ac:dyDescent="0.2"/>
    <row r="70" spans="2:9" ht="15" customHeight="1" x14ac:dyDescent="0.2"/>
    <row r="71" spans="2:9" ht="15" customHeight="1" x14ac:dyDescent="0.2"/>
    <row r="72" spans="2:9" ht="15" customHeight="1" x14ac:dyDescent="0.2"/>
    <row r="73" spans="2:9" ht="15" customHeight="1" x14ac:dyDescent="0.2"/>
    <row r="74" spans="2:9" ht="15" customHeight="1" x14ac:dyDescent="0.2">
      <c r="B74" s="364"/>
      <c r="C74" s="364"/>
    </row>
    <row r="75" spans="2:9" ht="15" customHeight="1" x14ac:dyDescent="0.2"/>
    <row r="76" spans="2:9" ht="15" customHeight="1" x14ac:dyDescent="0.2"/>
    <row r="77" spans="2:9" ht="15" customHeight="1" x14ac:dyDescent="0.2"/>
    <row r="78" spans="2:9" s="8" customFormat="1" ht="12" customHeight="1" x14ac:dyDescent="0.2"/>
    <row r="79" spans="2:9" ht="30" customHeight="1" x14ac:dyDescent="0.2"/>
    <row r="80" spans="2:9" ht="15" customHeight="1" x14ac:dyDescent="0.2">
      <c r="B80" s="364"/>
      <c r="C80" s="364"/>
    </row>
    <row r="81" spans="2:10" ht="12" customHeight="1" x14ac:dyDescent="0.2"/>
    <row r="82" spans="2:10" ht="12.75" customHeight="1" x14ac:dyDescent="0.2"/>
    <row r="83" spans="2:10" ht="12.75" customHeight="1" x14ac:dyDescent="0.2"/>
    <row r="84" spans="2:10" s="29" customFormat="1" ht="12" customHeight="1" x14ac:dyDescent="0.2"/>
    <row r="85" spans="2:10" ht="24" customHeight="1" x14ac:dyDescent="0.2">
      <c r="B85" s="364"/>
      <c r="C85" s="364"/>
      <c r="D85" s="364"/>
      <c r="E85" s="364"/>
      <c r="F85" s="364"/>
      <c r="G85" s="364"/>
      <c r="H85" s="364"/>
      <c r="I85" s="364"/>
      <c r="J85" s="364"/>
    </row>
    <row r="86" spans="2:10" ht="12" customHeight="1" x14ac:dyDescent="0.2"/>
    <row r="87" spans="2:10" ht="12" customHeight="1" x14ac:dyDescent="0.2"/>
    <row r="88" spans="2:10" ht="12" customHeight="1" x14ac:dyDescent="0.2"/>
  </sheetData>
  <mergeCells count="20">
    <mergeCell ref="B51:H51"/>
    <mergeCell ref="B54:I54"/>
    <mergeCell ref="B58:C58"/>
    <mergeCell ref="B64:C64"/>
    <mergeCell ref="B85:J85"/>
    <mergeCell ref="D67:E67"/>
    <mergeCell ref="F67:G67"/>
    <mergeCell ref="H67:I67"/>
    <mergeCell ref="B74:C74"/>
    <mergeCell ref="B80:C80"/>
    <mergeCell ref="D35:E35"/>
    <mergeCell ref="F35:G35"/>
    <mergeCell ref="H35:I35"/>
    <mergeCell ref="B42:C42"/>
    <mergeCell ref="B48:C48"/>
    <mergeCell ref="D19:E19"/>
    <mergeCell ref="F19:G19"/>
    <mergeCell ref="H19:I19"/>
    <mergeCell ref="B26:C26"/>
    <mergeCell ref="B32:C32"/>
  </mergeCells>
  <printOptions horizontalCentered="1"/>
  <pageMargins left="0.98402777777777795" right="0.39374999999999999" top="0.47222222222222199" bottom="0.47361111111111098" header="0.51180555555555496" footer="0.31527777777777799"/>
  <pageSetup paperSize="9" scale="60" orientation="portrait" r:id="rId1"/>
  <headerFooter>
    <oddFooter>&amp;L&amp;8 &amp;C&amp;8 &amp;R&amp;8 Seite &amp;P</oddFooter>
  </headerFooter>
  <rowBreaks count="1" manualBreakCount="1">
    <brk id="65"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AMM92"/>
  <sheetViews>
    <sheetView showGridLines="0" showRowColHeaders="0" view="pageBreakPreview" zoomScale="60" zoomScaleNormal="100" workbookViewId="0">
      <selection activeCell="C7" sqref="C7"/>
    </sheetView>
  </sheetViews>
  <sheetFormatPr baseColWidth="10" defaultColWidth="9.140625" defaultRowHeight="12.75" x14ac:dyDescent="0.2"/>
  <cols>
    <col min="1" max="1" width="0.85546875" style="338" customWidth="1"/>
    <col min="2" max="2" width="11.5703125" style="338" hidden="1" customWidth="1"/>
    <col min="3" max="3" width="22.7109375" style="338" customWidth="1"/>
    <col min="4" max="4" width="8.7109375" style="338" customWidth="1"/>
    <col min="5" max="6" width="18.7109375" style="338" customWidth="1"/>
    <col min="7" max="7" width="16" style="338" customWidth="1"/>
    <col min="8" max="8" width="18.7109375" style="338" customWidth="1"/>
    <col min="9" max="11" width="16" style="338" customWidth="1"/>
    <col min="12" max="1027" width="8.7109375" style="338" customWidth="1"/>
  </cols>
  <sheetData>
    <row r="1" spans="2:11" ht="5.0999999999999996" customHeight="1" x14ac:dyDescent="0.2"/>
    <row r="2" spans="2:11" ht="12.75" customHeight="1" x14ac:dyDescent="0.2">
      <c r="C2" s="12" t="s">
        <v>148</v>
      </c>
      <c r="D2" s="12"/>
      <c r="E2" s="12"/>
      <c r="F2" s="12"/>
      <c r="G2" s="342"/>
      <c r="H2" s="12"/>
      <c r="I2" s="342"/>
      <c r="J2" s="342"/>
      <c r="K2" s="342"/>
    </row>
    <row r="3" spans="2:11" ht="12.75" customHeight="1" x14ac:dyDescent="0.2">
      <c r="H3" s="342"/>
      <c r="I3" s="342"/>
      <c r="J3" s="342"/>
      <c r="K3" s="342"/>
    </row>
    <row r="4" spans="2:11" ht="12.75" customHeight="1" x14ac:dyDescent="0.2">
      <c r="C4" s="55" t="s">
        <v>149</v>
      </c>
      <c r="D4" s="12"/>
      <c r="E4" s="12"/>
      <c r="F4" s="342"/>
      <c r="G4" s="342"/>
      <c r="H4" s="342"/>
      <c r="I4" s="342"/>
      <c r="J4" s="342"/>
      <c r="K4" s="342"/>
    </row>
    <row r="5" spans="2:11" ht="15" customHeight="1" x14ac:dyDescent="0.2">
      <c r="C5" s="55" t="str">
        <f>UebInstitutQuartal</f>
        <v>1. Quartal 2023</v>
      </c>
      <c r="D5" s="342"/>
      <c r="E5" s="342"/>
      <c r="F5" s="342"/>
      <c r="G5" s="342"/>
      <c r="H5" s="342"/>
      <c r="I5" s="342"/>
      <c r="J5" s="342"/>
      <c r="K5" s="342"/>
    </row>
    <row r="6" spans="2:11" ht="12.75" customHeight="1" x14ac:dyDescent="0.2">
      <c r="C6" s="342"/>
      <c r="D6" s="342"/>
      <c r="E6" s="342"/>
      <c r="F6" s="342"/>
      <c r="G6" s="342"/>
      <c r="H6" s="342"/>
      <c r="I6" s="342"/>
      <c r="J6" s="342"/>
      <c r="K6" s="342"/>
    </row>
    <row r="7" spans="2:11" ht="15" customHeight="1" x14ac:dyDescent="0.2">
      <c r="C7" s="131"/>
      <c r="D7" s="21"/>
      <c r="E7" s="402" t="s">
        <v>150</v>
      </c>
      <c r="F7" s="403"/>
      <c r="G7" s="403"/>
      <c r="H7" s="403"/>
      <c r="I7" s="403"/>
      <c r="J7" s="403"/>
      <c r="K7" s="404"/>
    </row>
    <row r="8" spans="2:11" ht="12.75" customHeight="1" x14ac:dyDescent="0.2">
      <c r="C8" s="21"/>
      <c r="D8" s="21"/>
      <c r="E8" s="301" t="s">
        <v>57</v>
      </c>
      <c r="F8" s="405" t="s">
        <v>69</v>
      </c>
      <c r="G8" s="406"/>
      <c r="H8" s="406"/>
      <c r="I8" s="406"/>
      <c r="J8" s="406"/>
      <c r="K8" s="407"/>
    </row>
    <row r="9" spans="2:11" ht="25.5" customHeight="1" x14ac:dyDescent="0.2">
      <c r="C9" s="21"/>
      <c r="D9" s="21"/>
      <c r="E9" s="255"/>
      <c r="F9" s="419" t="s">
        <v>151</v>
      </c>
      <c r="G9" s="393"/>
      <c r="H9" s="415" t="s">
        <v>152</v>
      </c>
      <c r="I9" s="416"/>
      <c r="J9" s="412" t="s">
        <v>153</v>
      </c>
      <c r="K9" s="407"/>
    </row>
    <row r="10" spans="2:11" ht="12.75" customHeight="1" x14ac:dyDescent="0.2">
      <c r="C10" s="21"/>
      <c r="D10" s="21"/>
      <c r="E10" s="255"/>
      <c r="F10" s="410" t="s">
        <v>68</v>
      </c>
      <c r="G10" s="205" t="s">
        <v>69</v>
      </c>
      <c r="H10" s="417" t="s">
        <v>68</v>
      </c>
      <c r="I10" s="205" t="s">
        <v>69</v>
      </c>
      <c r="J10" s="417" t="s">
        <v>68</v>
      </c>
      <c r="K10" s="304" t="s">
        <v>69</v>
      </c>
    </row>
    <row r="11" spans="2:11" ht="57" customHeight="1" x14ac:dyDescent="0.2">
      <c r="C11" s="96"/>
      <c r="D11" s="96"/>
      <c r="E11" s="257"/>
      <c r="F11" s="411"/>
      <c r="G11" s="302" t="s">
        <v>154</v>
      </c>
      <c r="H11" s="418"/>
      <c r="I11" s="302" t="s">
        <v>154</v>
      </c>
      <c r="J11" s="418"/>
      <c r="K11" s="305" t="s">
        <v>154</v>
      </c>
    </row>
    <row r="12" spans="2:11" ht="12.75" customHeight="1" x14ac:dyDescent="0.2">
      <c r="B12" s="132"/>
      <c r="C12" s="133" t="s">
        <v>81</v>
      </c>
      <c r="D12" s="134" t="str">
        <f>AktQuartal</f>
        <v>1. Quartal</v>
      </c>
      <c r="E12" s="227" t="str">
        <f>Einheit_Waehrung</f>
        <v>Mio. €</v>
      </c>
      <c r="F12" s="228" t="str">
        <f>E12</f>
        <v>Mio. €</v>
      </c>
      <c r="G12" s="228" t="str">
        <f>E12</f>
        <v>Mio. €</v>
      </c>
      <c r="H12" s="228" t="str">
        <f>E12</f>
        <v>Mio. €</v>
      </c>
      <c r="I12" s="228" t="str">
        <f>E12</f>
        <v>Mio. €</v>
      </c>
      <c r="J12" s="228" t="str">
        <f>E12</f>
        <v>Mio. €</v>
      </c>
      <c r="K12" s="230" t="str">
        <f>E12</f>
        <v>Mio. €</v>
      </c>
    </row>
    <row r="13" spans="2:11" ht="12.75" customHeight="1" x14ac:dyDescent="0.2">
      <c r="B13" s="135" t="s">
        <v>82</v>
      </c>
      <c r="C13" s="74" t="s">
        <v>83</v>
      </c>
      <c r="D13" s="75" t="str">
        <f>"Jahr "&amp;AktJahr</f>
        <v>Jahr 2023</v>
      </c>
      <c r="E13" s="231">
        <v>302.5</v>
      </c>
      <c r="F13" s="76">
        <v>0</v>
      </c>
      <c r="G13" s="115">
        <v>0</v>
      </c>
      <c r="H13" s="76">
        <v>302.5</v>
      </c>
      <c r="I13" s="115">
        <v>302.5</v>
      </c>
      <c r="J13" s="76">
        <v>0</v>
      </c>
      <c r="K13" s="232">
        <v>0</v>
      </c>
    </row>
    <row r="14" spans="2:11" ht="12.75" customHeight="1" x14ac:dyDescent="0.2">
      <c r="B14" s="135"/>
      <c r="C14" s="48"/>
      <c r="D14" s="48" t="str">
        <f>"Jahr "&amp;(AktJahr-1)</f>
        <v>Jahr 2022</v>
      </c>
      <c r="E14" s="289">
        <v>0</v>
      </c>
      <c r="F14" s="118"/>
      <c r="G14" s="121">
        <v>0</v>
      </c>
      <c r="H14" s="118"/>
      <c r="I14" s="121">
        <v>0</v>
      </c>
      <c r="J14" s="118">
        <v>0</v>
      </c>
      <c r="K14" s="246">
        <v>0</v>
      </c>
    </row>
    <row r="15" spans="2:11" ht="12.75" customHeight="1" x14ac:dyDescent="0.2">
      <c r="B15" s="135" t="s">
        <v>84</v>
      </c>
      <c r="C15" s="74" t="s">
        <v>85</v>
      </c>
      <c r="D15" s="75" t="str">
        <f>$D$13</f>
        <v>Jahr 2023</v>
      </c>
      <c r="E15" s="231">
        <v>0</v>
      </c>
      <c r="F15" s="76"/>
      <c r="G15" s="115">
        <v>0</v>
      </c>
      <c r="H15" s="76"/>
      <c r="I15" s="115">
        <v>0</v>
      </c>
      <c r="J15" s="76">
        <v>0</v>
      </c>
      <c r="K15" s="232">
        <v>0</v>
      </c>
    </row>
    <row r="16" spans="2:11" ht="12.75" customHeight="1" x14ac:dyDescent="0.2">
      <c r="B16" s="135"/>
      <c r="C16" s="48"/>
      <c r="D16" s="48" t="str">
        <f>$D$14</f>
        <v>Jahr 2022</v>
      </c>
      <c r="E16" s="289">
        <v>0</v>
      </c>
      <c r="F16" s="118"/>
      <c r="G16" s="121">
        <v>0</v>
      </c>
      <c r="H16" s="118"/>
      <c r="I16" s="121">
        <v>0</v>
      </c>
      <c r="J16" s="118">
        <v>0</v>
      </c>
      <c r="K16" s="246">
        <v>0</v>
      </c>
    </row>
    <row r="17" spans="2:11" ht="12.75" customHeight="1" x14ac:dyDescent="0.2">
      <c r="B17" s="135" t="s">
        <v>102</v>
      </c>
      <c r="C17" s="74" t="s">
        <v>103</v>
      </c>
      <c r="D17" s="75" t="str">
        <f>$D$13</f>
        <v>Jahr 2023</v>
      </c>
      <c r="E17" s="114">
        <v>302.5</v>
      </c>
      <c r="F17" s="76">
        <v>0</v>
      </c>
      <c r="G17" s="77">
        <v>0</v>
      </c>
      <c r="H17" s="76">
        <v>302.5</v>
      </c>
      <c r="I17" s="77">
        <v>302.5</v>
      </c>
      <c r="J17" s="76">
        <v>0</v>
      </c>
      <c r="K17" s="77">
        <v>0</v>
      </c>
    </row>
    <row r="18" spans="2:11" ht="12.75" customHeight="1" x14ac:dyDescent="0.2">
      <c r="B18" s="135"/>
      <c r="C18" s="48"/>
      <c r="D18" s="48" t="str">
        <f>$D$14</f>
        <v>Jahr 2022</v>
      </c>
      <c r="E18" s="120">
        <v>0</v>
      </c>
      <c r="F18" s="118"/>
      <c r="G18" s="119"/>
      <c r="H18" s="118"/>
      <c r="I18" s="119"/>
      <c r="J18" s="118">
        <v>0</v>
      </c>
      <c r="K18" s="119"/>
    </row>
    <row r="19" spans="2:11" ht="12.75" customHeight="1" x14ac:dyDescent="0.2">
      <c r="C19" s="136" t="str">
        <f>IF(INT(AktJahrMonat)&gt;201503,"","Hinweis: Die detaillierten Weiteren Deckungswerte werden erst ab Q2 2014 erfasst; für die vorausgehenden Quartale liegen bislang keine geeigneten Daten vor.")</f>
        <v/>
      </c>
      <c r="D19" s="345"/>
      <c r="E19" s="345"/>
      <c r="F19" s="345"/>
      <c r="H19" s="345"/>
      <c r="J19" s="345"/>
    </row>
    <row r="20" spans="2:11" ht="12.75" customHeight="1" x14ac:dyDescent="0.2"/>
    <row r="21" spans="2:11" x14ac:dyDescent="0.2">
      <c r="C21" s="21" t="s">
        <v>147</v>
      </c>
    </row>
    <row r="23" spans="2:11" ht="12.75" customHeight="1" x14ac:dyDescent="0.2"/>
    <row r="24" spans="2:11" ht="12.75" customHeight="1" x14ac:dyDescent="0.2"/>
    <row r="25" spans="2:11" ht="12.75" customHeight="1" x14ac:dyDescent="0.2"/>
    <row r="26" spans="2:11" ht="12.75" customHeight="1" x14ac:dyDescent="0.2"/>
    <row r="27" spans="2:11" ht="12.75" customHeight="1" x14ac:dyDescent="0.2"/>
    <row r="28" spans="2:11" ht="12.75" customHeight="1" x14ac:dyDescent="0.2"/>
    <row r="29" spans="2:11" ht="12.75" customHeight="1" x14ac:dyDescent="0.2"/>
    <row r="30" spans="2:11" ht="12.75" customHeight="1" x14ac:dyDescent="0.2"/>
    <row r="31" spans="2:11" ht="12.75" customHeight="1" x14ac:dyDescent="0.2"/>
    <row r="32" spans="2: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20.100000000000001" customHeight="1" x14ac:dyDescent="0.2"/>
    <row r="92" ht="6" customHeight="1" x14ac:dyDescent="0.2"/>
  </sheetData>
  <mergeCells count="8">
    <mergeCell ref="E7:K7"/>
    <mergeCell ref="F8:K8"/>
    <mergeCell ref="H9:I9"/>
    <mergeCell ref="F9:G9"/>
    <mergeCell ref="H10:H11"/>
    <mergeCell ref="F10:F11"/>
    <mergeCell ref="J10:J11"/>
    <mergeCell ref="J9:K9"/>
  </mergeCells>
  <printOptions horizontalCentered="1"/>
  <pageMargins left="0.78749999999999998" right="0.59027777777777801" top="0.98402777777777795" bottom="0.98402777777777795" header="0.51180555555555496" footer="0.51180555555555496"/>
  <pageSetup paperSize="9" scale="58" orientation="portrait" r:id="rId1"/>
  <headerFooter>
    <oddFooter>&amp;L&amp;8 &amp;C&amp;8 &amp;R&amp;8 Seite &amp;P</oddFooter>
  </headerFooter>
  <ignoredErrors>
    <ignoredError sqref="D16"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AML92"/>
  <sheetViews>
    <sheetView showGridLines="0" showRowColHeaders="0" view="pageBreakPreview" zoomScale="60" zoomScaleNormal="100" workbookViewId="0">
      <selection activeCell="C15" sqref="C15"/>
    </sheetView>
  </sheetViews>
  <sheetFormatPr baseColWidth="10" defaultColWidth="9.140625" defaultRowHeight="12.75" x14ac:dyDescent="0.2"/>
  <cols>
    <col min="1" max="1" width="0.85546875" style="338" customWidth="1"/>
    <col min="2" max="2" width="11.5703125" style="338" hidden="1" customWidth="1"/>
    <col min="3" max="3" width="22.7109375" style="338" customWidth="1"/>
    <col min="4" max="4" width="8.7109375" style="338" customWidth="1"/>
    <col min="5" max="5" width="18.7109375" style="338" customWidth="1"/>
    <col min="6" max="6" width="16" style="338" customWidth="1"/>
    <col min="7" max="10" width="19.5703125" style="338" customWidth="1"/>
    <col min="11" max="1026" width="8.7109375" style="338" customWidth="1"/>
  </cols>
  <sheetData>
    <row r="1" spans="2:10" ht="5.0999999999999996" customHeight="1" x14ac:dyDescent="0.2"/>
    <row r="2" spans="2:10" ht="12.75" customHeight="1" x14ac:dyDescent="0.2">
      <c r="C2" s="206" t="s">
        <v>140</v>
      </c>
      <c r="D2" s="12"/>
      <c r="E2" s="12"/>
      <c r="F2" s="342"/>
      <c r="G2" s="342"/>
      <c r="H2" s="342"/>
      <c r="I2" s="342"/>
      <c r="J2" s="342"/>
    </row>
    <row r="3" spans="2:10" ht="12.75" customHeight="1" x14ac:dyDescent="0.2">
      <c r="H3" s="342"/>
      <c r="I3" s="342"/>
      <c r="J3" s="342"/>
    </row>
    <row r="4" spans="2:10" ht="12.75" customHeight="1" x14ac:dyDescent="0.2">
      <c r="C4" s="55" t="s">
        <v>155</v>
      </c>
      <c r="D4" s="12"/>
      <c r="E4" s="12"/>
      <c r="F4" s="342"/>
      <c r="G4" s="342"/>
      <c r="H4" s="342"/>
      <c r="I4" s="342"/>
      <c r="J4" s="342"/>
    </row>
    <row r="5" spans="2:10" ht="15" customHeight="1" x14ac:dyDescent="0.2">
      <c r="C5" s="55" t="str">
        <f>UebInstitutQuartal</f>
        <v>1. Quartal 2023</v>
      </c>
      <c r="D5" s="342"/>
      <c r="E5" s="342"/>
      <c r="F5" s="342"/>
      <c r="G5" s="342"/>
      <c r="H5" s="342"/>
      <c r="I5" s="342"/>
      <c r="J5" s="342"/>
    </row>
    <row r="6" spans="2:10" ht="12.75" customHeight="1" x14ac:dyDescent="0.2">
      <c r="C6" s="342"/>
      <c r="D6" s="342"/>
      <c r="E6" s="342"/>
      <c r="F6" s="342"/>
      <c r="G6" s="342"/>
      <c r="H6" s="342"/>
      <c r="I6" s="342"/>
      <c r="J6" s="342"/>
    </row>
    <row r="7" spans="2:10" ht="15" customHeight="1" x14ac:dyDescent="0.2">
      <c r="C7" s="131"/>
      <c r="D7" s="21"/>
      <c r="E7" s="251" t="s">
        <v>156</v>
      </c>
      <c r="F7" s="253"/>
      <c r="G7" s="253"/>
      <c r="H7" s="253"/>
      <c r="I7" s="253"/>
      <c r="J7" s="254"/>
    </row>
    <row r="8" spans="2:10" ht="12.75" customHeight="1" x14ac:dyDescent="0.2">
      <c r="C8" s="21"/>
      <c r="D8" s="21"/>
      <c r="E8" s="301" t="s">
        <v>57</v>
      </c>
      <c r="F8" s="347" t="s">
        <v>69</v>
      </c>
      <c r="G8" s="347"/>
      <c r="H8" s="347"/>
      <c r="I8" s="347"/>
      <c r="J8" s="348"/>
    </row>
    <row r="9" spans="2:10" ht="25.5" customHeight="1" x14ac:dyDescent="0.2">
      <c r="C9" s="21"/>
      <c r="D9" s="21"/>
      <c r="E9" s="255"/>
      <c r="F9" s="408" t="s">
        <v>157</v>
      </c>
      <c r="G9" s="409"/>
      <c r="H9" s="415" t="s">
        <v>158</v>
      </c>
      <c r="I9" s="412" t="s">
        <v>159</v>
      </c>
      <c r="J9" s="407"/>
    </row>
    <row r="10" spans="2:10" ht="12.75" customHeight="1" x14ac:dyDescent="0.2">
      <c r="C10" s="21"/>
      <c r="D10" s="21"/>
      <c r="E10" s="255"/>
      <c r="F10" s="410" t="s">
        <v>68</v>
      </c>
      <c r="G10" s="204" t="s">
        <v>69</v>
      </c>
      <c r="H10" s="420"/>
      <c r="I10" s="417" t="s">
        <v>68</v>
      </c>
      <c r="J10" s="304" t="s">
        <v>69</v>
      </c>
    </row>
    <row r="11" spans="2:10" ht="53.25" customHeight="1" x14ac:dyDescent="0.2">
      <c r="C11" s="96"/>
      <c r="D11" s="96"/>
      <c r="E11" s="257"/>
      <c r="F11" s="411"/>
      <c r="G11" s="302" t="s">
        <v>146</v>
      </c>
      <c r="H11" s="421"/>
      <c r="I11" s="418"/>
      <c r="J11" s="305" t="s">
        <v>146</v>
      </c>
    </row>
    <row r="12" spans="2:10" ht="12.75" customHeight="1" x14ac:dyDescent="0.2">
      <c r="B12" s="132"/>
      <c r="C12" s="133" t="s">
        <v>81</v>
      </c>
      <c r="D12" s="134" t="str">
        <f>AktQuartal</f>
        <v>1. Quartal</v>
      </c>
      <c r="E12" s="227" t="str">
        <f>Einheit_Waehrung</f>
        <v>Mio. €</v>
      </c>
      <c r="F12" s="228" t="str">
        <f>E12</f>
        <v>Mio. €</v>
      </c>
      <c r="G12" s="228" t="str">
        <f>E12</f>
        <v>Mio. €</v>
      </c>
      <c r="H12" s="228" t="str">
        <f>G12</f>
        <v>Mio. €</v>
      </c>
      <c r="I12" s="228" t="str">
        <f>F12</f>
        <v>Mio. €</v>
      </c>
      <c r="J12" s="230" t="str">
        <f>G12</f>
        <v>Mio. €</v>
      </c>
    </row>
    <row r="13" spans="2:10" ht="12.75" customHeight="1" x14ac:dyDescent="0.2">
      <c r="B13" s="135" t="s">
        <v>82</v>
      </c>
      <c r="C13" s="74" t="s">
        <v>83</v>
      </c>
      <c r="D13" s="75" t="str">
        <f>"Jahr "&amp;AktJahr</f>
        <v>Jahr 2023</v>
      </c>
      <c r="E13" s="231">
        <v>0</v>
      </c>
      <c r="F13" s="76">
        <v>0</v>
      </c>
      <c r="G13" s="76">
        <v>0</v>
      </c>
      <c r="H13" s="115">
        <v>0</v>
      </c>
      <c r="I13" s="115">
        <v>0</v>
      </c>
      <c r="J13" s="232">
        <v>0</v>
      </c>
    </row>
    <row r="14" spans="2:10" ht="12.75" customHeight="1" x14ac:dyDescent="0.2">
      <c r="B14" s="135"/>
      <c r="C14" s="48"/>
      <c r="D14" s="48" t="str">
        <f>"Jahr "&amp;(AktJahr-1)</f>
        <v>Jahr 2022</v>
      </c>
      <c r="E14" s="289">
        <v>0</v>
      </c>
      <c r="F14" s="118">
        <v>0</v>
      </c>
      <c r="G14" s="118">
        <v>0</v>
      </c>
      <c r="H14" s="121">
        <v>0</v>
      </c>
      <c r="I14" s="121">
        <v>0</v>
      </c>
      <c r="J14" s="246">
        <v>0</v>
      </c>
    </row>
    <row r="15" spans="2:10" ht="12.75" customHeight="1" x14ac:dyDescent="0.2">
      <c r="B15" s="135" t="s">
        <v>84</v>
      </c>
      <c r="C15" s="74" t="s">
        <v>85</v>
      </c>
      <c r="D15" s="75" t="str">
        <f>$D$13</f>
        <v>Jahr 2023</v>
      </c>
      <c r="E15" s="231">
        <v>0</v>
      </c>
      <c r="F15" s="76">
        <v>0</v>
      </c>
      <c r="G15" s="76">
        <v>0</v>
      </c>
      <c r="H15" s="115">
        <v>0</v>
      </c>
      <c r="I15" s="115">
        <v>0</v>
      </c>
      <c r="J15" s="232">
        <v>0</v>
      </c>
    </row>
    <row r="16" spans="2:10" ht="12.75" customHeight="1" x14ac:dyDescent="0.2">
      <c r="B16" s="135"/>
      <c r="C16" s="48"/>
      <c r="D16" s="48" t="str">
        <f>$D$14</f>
        <v>Jahr 2022</v>
      </c>
      <c r="E16" s="289">
        <v>0</v>
      </c>
      <c r="F16" s="118">
        <v>0</v>
      </c>
      <c r="G16" s="118">
        <v>0</v>
      </c>
      <c r="H16" s="121">
        <v>0</v>
      </c>
      <c r="I16" s="121">
        <v>0</v>
      </c>
      <c r="J16" s="246">
        <v>0</v>
      </c>
    </row>
    <row r="17" spans="3:10" ht="12.75" customHeight="1" x14ac:dyDescent="0.2">
      <c r="C17" s="136" t="str">
        <f>IF(INT(AktJahrMonat)&gt;201503,"","Hinweis: Die detaillierten Weiteren Deckungswerte werden erst ab Q2 2014 erfasst; für die vorausgehenden Quartale liegen bislang keine geeigneten Daten vor.")</f>
        <v/>
      </c>
      <c r="D17" s="345"/>
      <c r="E17" s="345"/>
      <c r="F17" s="345"/>
      <c r="G17" s="345"/>
      <c r="H17" s="345"/>
      <c r="I17" s="345"/>
      <c r="J17" s="345"/>
    </row>
    <row r="18" spans="3:10" ht="12.75" customHeight="1" x14ac:dyDescent="0.2"/>
    <row r="19" spans="3:10" ht="12.75" customHeight="1" x14ac:dyDescent="0.2">
      <c r="C19" s="21" t="s">
        <v>147</v>
      </c>
    </row>
    <row r="20" spans="3:10" ht="12.75" customHeight="1" x14ac:dyDescent="0.2"/>
    <row r="21" spans="3:10" ht="12.75" customHeight="1" x14ac:dyDescent="0.2"/>
    <row r="22" spans="3:10" ht="12.75" customHeight="1" x14ac:dyDescent="0.2"/>
    <row r="23" spans="3:10" ht="12.75" customHeight="1" x14ac:dyDescent="0.2"/>
    <row r="24" spans="3:10" ht="12.75" customHeight="1" x14ac:dyDescent="0.2"/>
    <row r="25" spans="3:10" ht="12.75" customHeight="1" x14ac:dyDescent="0.2"/>
    <row r="26" spans="3:10" ht="12.75" customHeight="1" x14ac:dyDescent="0.2"/>
    <row r="27" spans="3:10" ht="12.75" customHeight="1" x14ac:dyDescent="0.2"/>
    <row r="28" spans="3:10" ht="12.75" customHeight="1" x14ac:dyDescent="0.2"/>
    <row r="29" spans="3:10" ht="12.75" customHeight="1" x14ac:dyDescent="0.2"/>
    <row r="30" spans="3:10" ht="12.75" customHeight="1" x14ac:dyDescent="0.2"/>
    <row r="31" spans="3:10" ht="12.75" customHeight="1" x14ac:dyDescent="0.2"/>
    <row r="32" spans="3:10"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20.100000000000001" customHeight="1" x14ac:dyDescent="0.2"/>
    <row r="92" ht="6" customHeight="1" x14ac:dyDescent="0.2"/>
  </sheetData>
  <mergeCells count="5">
    <mergeCell ref="F9:G9"/>
    <mergeCell ref="F10:F11"/>
    <mergeCell ref="H9:H11"/>
    <mergeCell ref="I9:J9"/>
    <mergeCell ref="I10:I11"/>
  </mergeCells>
  <printOptions horizontalCentered="1"/>
  <pageMargins left="0.78749999999999998" right="0.59027777777777801" top="0.98402777777777795" bottom="0.98402777777777795" header="0.51180555555555496" footer="0.51180555555555496"/>
  <pageSetup paperSize="9" scale="61" orientation="portrait" r:id="rId1"/>
  <headerFooter>
    <oddFooter>&amp;L&amp;8 &amp;C&amp;8 &amp;R&amp;8 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AML92"/>
  <sheetViews>
    <sheetView showGridLines="0" showRowColHeaders="0" view="pageBreakPreview" zoomScale="60" zoomScaleNormal="100" workbookViewId="0">
      <selection activeCell="C5" sqref="C5"/>
    </sheetView>
  </sheetViews>
  <sheetFormatPr baseColWidth="10" defaultColWidth="9.140625" defaultRowHeight="12.75" x14ac:dyDescent="0.2"/>
  <cols>
    <col min="1" max="1" width="0.85546875" style="338" customWidth="1"/>
    <col min="2" max="2" width="11.5703125" style="338" hidden="1" customWidth="1"/>
    <col min="3" max="3" width="22.7109375" style="338" customWidth="1"/>
    <col min="4" max="4" width="8.7109375" style="338" customWidth="1"/>
    <col min="5" max="5" width="18.7109375" style="338" customWidth="1"/>
    <col min="6" max="6" width="16" style="338" customWidth="1"/>
    <col min="7" max="10" width="19.5703125" style="338" customWidth="1"/>
    <col min="11" max="1026" width="8.7109375" style="338" customWidth="1"/>
  </cols>
  <sheetData>
    <row r="1" spans="2:10" ht="5.0999999999999996" customHeight="1" x14ac:dyDescent="0.2"/>
    <row r="2" spans="2:10" ht="12.75" customHeight="1" x14ac:dyDescent="0.2">
      <c r="C2" s="206" t="s">
        <v>140</v>
      </c>
      <c r="D2" s="12"/>
      <c r="E2" s="12"/>
      <c r="F2" s="342"/>
      <c r="G2" s="342"/>
      <c r="H2" s="342"/>
      <c r="I2" s="342"/>
      <c r="J2" s="342"/>
    </row>
    <row r="3" spans="2:10" ht="12.75" customHeight="1" x14ac:dyDescent="0.2">
      <c r="H3" s="342"/>
      <c r="I3" s="342"/>
      <c r="J3" s="342"/>
    </row>
    <row r="4" spans="2:10" ht="12.75" customHeight="1" x14ac:dyDescent="0.2">
      <c r="C4" s="55" t="s">
        <v>160</v>
      </c>
      <c r="D4" s="12"/>
      <c r="E4" s="12"/>
      <c r="F4" s="342"/>
      <c r="G4" s="342"/>
      <c r="H4" s="342"/>
      <c r="I4" s="342"/>
      <c r="J4" s="342"/>
    </row>
    <row r="5" spans="2:10" ht="15" customHeight="1" x14ac:dyDescent="0.2">
      <c r="C5" s="55" t="str">
        <f>UebInstitutQuartal</f>
        <v>1. Quartal 2023</v>
      </c>
      <c r="D5" s="342"/>
      <c r="E5" s="342"/>
      <c r="F5" s="342"/>
      <c r="G5" s="342"/>
      <c r="H5" s="342"/>
      <c r="I5" s="342"/>
      <c r="J5" s="342"/>
    </row>
    <row r="6" spans="2:10" ht="12.75" customHeight="1" x14ac:dyDescent="0.2">
      <c r="C6" s="342"/>
      <c r="D6" s="342"/>
      <c r="E6" s="342"/>
      <c r="F6" s="342"/>
      <c r="G6" s="342"/>
      <c r="H6" s="342"/>
      <c r="I6" s="342"/>
      <c r="J6" s="342"/>
    </row>
    <row r="7" spans="2:10" ht="15" customHeight="1" x14ac:dyDescent="0.2">
      <c r="C7" s="131"/>
      <c r="D7" s="21"/>
      <c r="E7" s="251" t="s">
        <v>161</v>
      </c>
      <c r="F7" s="253"/>
      <c r="G7" s="253"/>
      <c r="H7" s="253"/>
      <c r="I7" s="253"/>
      <c r="J7" s="254"/>
    </row>
    <row r="8" spans="2:10" ht="12.75" customHeight="1" x14ac:dyDescent="0.2">
      <c r="C8" s="21"/>
      <c r="D8" s="21"/>
      <c r="E8" s="301" t="s">
        <v>57</v>
      </c>
      <c r="F8" s="347" t="s">
        <v>69</v>
      </c>
      <c r="G8" s="347"/>
      <c r="H8" s="347"/>
      <c r="I8" s="347"/>
      <c r="J8" s="348"/>
    </row>
    <row r="9" spans="2:10" ht="25.5" customHeight="1" x14ac:dyDescent="0.2">
      <c r="C9" s="21"/>
      <c r="D9" s="21"/>
      <c r="E9" s="255"/>
      <c r="F9" s="408" t="s">
        <v>162</v>
      </c>
      <c r="G9" s="409"/>
      <c r="H9" s="415" t="s">
        <v>163</v>
      </c>
      <c r="I9" s="416"/>
      <c r="J9" s="412" t="s">
        <v>164</v>
      </c>
    </row>
    <row r="10" spans="2:10" ht="12.75" customHeight="1" x14ac:dyDescent="0.2">
      <c r="C10" s="21"/>
      <c r="D10" s="21"/>
      <c r="E10" s="255"/>
      <c r="F10" s="410" t="s">
        <v>68</v>
      </c>
      <c r="G10" s="204" t="s">
        <v>69</v>
      </c>
      <c r="H10" s="410" t="s">
        <v>68</v>
      </c>
      <c r="I10" s="204" t="s">
        <v>69</v>
      </c>
      <c r="J10" s="413"/>
    </row>
    <row r="11" spans="2:10" ht="54.75" customHeight="1" x14ac:dyDescent="0.2">
      <c r="C11" s="96"/>
      <c r="D11" s="96"/>
      <c r="E11" s="257"/>
      <c r="F11" s="411"/>
      <c r="G11" s="306" t="s">
        <v>146</v>
      </c>
      <c r="H11" s="411"/>
      <c r="I11" s="302" t="s">
        <v>146</v>
      </c>
      <c r="J11" s="414"/>
    </row>
    <row r="12" spans="2:10" ht="12.75" customHeight="1" x14ac:dyDescent="0.2">
      <c r="B12" s="132"/>
      <c r="C12" s="133" t="s">
        <v>81</v>
      </c>
      <c r="D12" s="134" t="str">
        <f>AktQuartal</f>
        <v>1. Quartal</v>
      </c>
      <c r="E12" s="227" t="str">
        <f>Einheit_Waehrung</f>
        <v>Mio. €</v>
      </c>
      <c r="F12" s="228" t="str">
        <f>E12</f>
        <v>Mio. €</v>
      </c>
      <c r="G12" s="228" t="str">
        <f>E12</f>
        <v>Mio. €</v>
      </c>
      <c r="H12" s="228" t="str">
        <f>G12</f>
        <v>Mio. €</v>
      </c>
      <c r="I12" s="228" t="str">
        <f>F12</f>
        <v>Mio. €</v>
      </c>
      <c r="J12" s="230" t="str">
        <f>F12</f>
        <v>Mio. €</v>
      </c>
    </row>
    <row r="13" spans="2:10" ht="12.75" customHeight="1" x14ac:dyDescent="0.2">
      <c r="B13" s="135" t="s">
        <v>82</v>
      </c>
      <c r="C13" s="74" t="s">
        <v>83</v>
      </c>
      <c r="D13" s="75" t="str">
        <f>"Jahr "&amp;AktJahr</f>
        <v>Jahr 2023</v>
      </c>
      <c r="E13" s="231">
        <v>0</v>
      </c>
      <c r="F13" s="76">
        <v>0</v>
      </c>
      <c r="G13" s="76">
        <v>0</v>
      </c>
      <c r="H13" s="115">
        <v>0</v>
      </c>
      <c r="I13" s="76">
        <v>0</v>
      </c>
      <c r="J13" s="232">
        <v>0</v>
      </c>
    </row>
    <row r="14" spans="2:10" ht="12.75" customHeight="1" x14ac:dyDescent="0.2">
      <c r="B14" s="135"/>
      <c r="C14" s="48"/>
      <c r="D14" s="48" t="str">
        <f>"Jahr "&amp;(AktJahr-1)</f>
        <v>Jahr 2022</v>
      </c>
      <c r="E14" s="289">
        <v>0</v>
      </c>
      <c r="F14" s="118">
        <v>0</v>
      </c>
      <c r="G14" s="118">
        <v>0</v>
      </c>
      <c r="H14" s="121">
        <v>0</v>
      </c>
      <c r="I14" s="118">
        <v>0</v>
      </c>
      <c r="J14" s="246">
        <v>0</v>
      </c>
    </row>
    <row r="15" spans="2:10" ht="12.75" customHeight="1" x14ac:dyDescent="0.2">
      <c r="B15" s="135" t="s">
        <v>84</v>
      </c>
      <c r="C15" s="74" t="s">
        <v>85</v>
      </c>
      <c r="D15" s="75" t="str">
        <f>$D$13</f>
        <v>Jahr 2023</v>
      </c>
      <c r="E15" s="231">
        <v>0</v>
      </c>
      <c r="F15" s="76">
        <v>0</v>
      </c>
      <c r="G15" s="76">
        <v>0</v>
      </c>
      <c r="H15" s="115">
        <v>0</v>
      </c>
      <c r="I15" s="76">
        <v>0</v>
      </c>
      <c r="J15" s="232">
        <v>0</v>
      </c>
    </row>
    <row r="16" spans="2:10" ht="12.75" customHeight="1" x14ac:dyDescent="0.2">
      <c r="B16" s="135"/>
      <c r="C16" s="48"/>
      <c r="D16" s="48" t="str">
        <f>$D$14</f>
        <v>Jahr 2022</v>
      </c>
      <c r="E16" s="292">
        <v>0</v>
      </c>
      <c r="F16" s="247">
        <v>0</v>
      </c>
      <c r="G16" s="247">
        <v>0</v>
      </c>
      <c r="H16" s="303">
        <v>0</v>
      </c>
      <c r="I16" s="247">
        <v>0</v>
      </c>
      <c r="J16" s="248">
        <v>0</v>
      </c>
    </row>
    <row r="17" spans="3:10" ht="12.75" customHeight="1" x14ac:dyDescent="0.2">
      <c r="C17" s="136" t="str">
        <f>IF(INT(AktJahrMonat)&gt;201503,"","Hinweis: Die detaillierten Weiteren Deckungswerte werden erst ab Q2 2014 erfasst; für die vorausgehenden Quartale liegen bislang keine geeigneten Daten vor.")</f>
        <v/>
      </c>
      <c r="D17" s="345"/>
      <c r="E17" s="345"/>
      <c r="F17" s="345"/>
      <c r="G17" s="345"/>
      <c r="H17" s="345"/>
      <c r="I17" s="345"/>
      <c r="J17" s="345"/>
    </row>
    <row r="18" spans="3:10" ht="12.75" customHeight="1" x14ac:dyDescent="0.2"/>
    <row r="19" spans="3:10" ht="12.75" customHeight="1" x14ac:dyDescent="0.2">
      <c r="C19" s="21" t="s">
        <v>147</v>
      </c>
    </row>
    <row r="20" spans="3:10" ht="12.75" customHeight="1" x14ac:dyDescent="0.2"/>
    <row r="21" spans="3:10" ht="12.75" customHeight="1" x14ac:dyDescent="0.2"/>
    <row r="22" spans="3:10" ht="12.75" customHeight="1" x14ac:dyDescent="0.2"/>
    <row r="23" spans="3:10" ht="12.75" customHeight="1" x14ac:dyDescent="0.2"/>
    <row r="24" spans="3:10" ht="12.75" customHeight="1" x14ac:dyDescent="0.2"/>
    <row r="25" spans="3:10" ht="12.75" customHeight="1" x14ac:dyDescent="0.2"/>
    <row r="26" spans="3:10" ht="12.75" customHeight="1" x14ac:dyDescent="0.2"/>
    <row r="27" spans="3:10" ht="12.75" customHeight="1" x14ac:dyDescent="0.2"/>
    <row r="28" spans="3:10" ht="12.75" customHeight="1" x14ac:dyDescent="0.2"/>
    <row r="29" spans="3:10" ht="12.75" customHeight="1" x14ac:dyDescent="0.2"/>
    <row r="30" spans="3:10" ht="12.75" customHeight="1" x14ac:dyDescent="0.2"/>
    <row r="31" spans="3:10" ht="12.75" customHeight="1" x14ac:dyDescent="0.2"/>
    <row r="32" spans="3:10"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20.100000000000001" customHeight="1" x14ac:dyDescent="0.2"/>
    <row r="92" ht="6" customHeight="1" x14ac:dyDescent="0.2"/>
  </sheetData>
  <mergeCells count="5">
    <mergeCell ref="F9:G9"/>
    <mergeCell ref="F10:F11"/>
    <mergeCell ref="J9:J11"/>
    <mergeCell ref="H9:I9"/>
    <mergeCell ref="H10:H11"/>
  </mergeCells>
  <printOptions horizontalCentered="1"/>
  <pageMargins left="0.78749999999999998" right="0.59027777777777801" top="0.98402777777777795" bottom="0.98402777777777795" header="0.51180555555555496" footer="0.51180555555555496"/>
  <pageSetup paperSize="9" scale="61" orientation="portrait" r:id="rId1"/>
  <headerFooter>
    <oddFooter>&amp;L&amp;8 &amp;C&amp;8 &amp;R&amp;8 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2:AMK169"/>
  <sheetViews>
    <sheetView showGridLines="0" showRowColHeaders="0" view="pageBreakPreview" zoomScale="55" zoomScaleNormal="100" zoomScaleSheetLayoutView="55" workbookViewId="0">
      <selection activeCell="B3" sqref="B3"/>
    </sheetView>
  </sheetViews>
  <sheetFormatPr baseColWidth="10" defaultColWidth="9.140625" defaultRowHeight="12.75" x14ac:dyDescent="0.2"/>
  <cols>
    <col min="1" max="1" width="0.85546875" style="338" customWidth="1"/>
    <col min="2" max="2" width="45.85546875" style="338" customWidth="1"/>
    <col min="3" max="3" width="9.5703125" style="338" customWidth="1"/>
    <col min="4" max="5" width="12.7109375" style="338" customWidth="1"/>
    <col min="6" max="6" width="14.42578125" style="338" customWidth="1"/>
    <col min="7" max="1025" width="8.7109375" style="338" customWidth="1"/>
  </cols>
  <sheetData>
    <row r="2" spans="2:5" x14ac:dyDescent="0.2">
      <c r="B2" s="206" t="s">
        <v>165</v>
      </c>
    </row>
    <row r="4" spans="2:5" x14ac:dyDescent="0.2">
      <c r="B4" s="343" t="s">
        <v>166</v>
      </c>
    </row>
    <row r="5" spans="2:5" x14ac:dyDescent="0.2">
      <c r="B5" s="343" t="str">
        <f>UebInstitutQuartal</f>
        <v>1. Quartal 2023</v>
      </c>
    </row>
    <row r="6" spans="2:5" x14ac:dyDescent="0.2">
      <c r="B6" s="343"/>
    </row>
    <row r="7" spans="2:5" x14ac:dyDescent="0.2">
      <c r="B7" s="337" t="s">
        <v>13</v>
      </c>
      <c r="C7" s="19"/>
      <c r="D7" s="19"/>
      <c r="E7" s="19"/>
    </row>
    <row r="8" spans="2:5" ht="12.6" customHeight="1" thickBot="1" x14ac:dyDescent="0.25">
      <c r="B8" s="137"/>
      <c r="C8" s="138"/>
      <c r="D8" s="339" t="str">
        <f>AktQuartKurz&amp;" "&amp;AktJahr</f>
        <v>Q1 2023</v>
      </c>
      <c r="E8" s="340" t="str">
        <f>AktQuartKurz&amp;" "&amp;(AktJahr-1)</f>
        <v>Q1 2022</v>
      </c>
    </row>
    <row r="9" spans="2:5" x14ac:dyDescent="0.2">
      <c r="B9" s="191" t="s">
        <v>167</v>
      </c>
      <c r="C9" s="180" t="s">
        <v>45</v>
      </c>
      <c r="D9" s="195">
        <v>10595</v>
      </c>
      <c r="E9" s="196">
        <v>7583.6</v>
      </c>
    </row>
    <row r="10" spans="2:5" s="140" customFormat="1" ht="17.649999999999999" customHeight="1" thickBot="1" x14ac:dyDescent="0.25">
      <c r="B10" s="219" t="s">
        <v>168</v>
      </c>
      <c r="C10" s="141" t="s">
        <v>169</v>
      </c>
      <c r="D10" s="142">
        <v>67.55</v>
      </c>
      <c r="E10" s="183">
        <v>93.4</v>
      </c>
    </row>
    <row r="11" spans="2:5" ht="12.6" customHeight="1" thickBot="1" x14ac:dyDescent="0.25">
      <c r="B11" s="179"/>
      <c r="C11" s="19"/>
      <c r="D11" s="19"/>
      <c r="E11" s="184"/>
    </row>
    <row r="12" spans="2:5" x14ac:dyDescent="0.2">
      <c r="B12" s="217" t="s">
        <v>15</v>
      </c>
      <c r="C12" s="220" t="s">
        <v>45</v>
      </c>
      <c r="D12" s="181">
        <v>16730.352027000001</v>
      </c>
      <c r="E12" s="182">
        <v>16366.1</v>
      </c>
    </row>
    <row r="13" spans="2:5" ht="26.1" customHeight="1" x14ac:dyDescent="0.2">
      <c r="B13" s="207" t="s">
        <v>170</v>
      </c>
      <c r="C13" s="144" t="s">
        <v>45</v>
      </c>
      <c r="D13" s="145">
        <v>0</v>
      </c>
      <c r="E13" s="186">
        <v>0</v>
      </c>
    </row>
    <row r="14" spans="2:5" ht="26.1" customHeight="1" x14ac:dyDescent="0.2">
      <c r="B14" s="208" t="s">
        <v>171</v>
      </c>
      <c r="C14" s="144" t="s">
        <v>45</v>
      </c>
      <c r="D14" s="145">
        <v>0</v>
      </c>
      <c r="E14" s="186">
        <v>0</v>
      </c>
    </row>
    <row r="15" spans="2:5" ht="17.45" customHeight="1" x14ac:dyDescent="0.2">
      <c r="B15" s="208" t="s">
        <v>172</v>
      </c>
      <c r="C15" s="146" t="s">
        <v>45</v>
      </c>
      <c r="D15" s="145">
        <v>0</v>
      </c>
      <c r="E15" s="186">
        <v>0</v>
      </c>
    </row>
    <row r="16" spans="2:5" ht="17.45" customHeight="1" x14ac:dyDescent="0.2">
      <c r="B16" s="208" t="s">
        <v>173</v>
      </c>
      <c r="C16" s="146" t="s">
        <v>45</v>
      </c>
      <c r="D16" s="145">
        <v>0</v>
      </c>
      <c r="E16" s="186">
        <v>0</v>
      </c>
    </row>
    <row r="17" spans="2:5" ht="17.45" customHeight="1" x14ac:dyDescent="0.2">
      <c r="B17" s="209" t="s">
        <v>174</v>
      </c>
      <c r="C17" s="146" t="s">
        <v>45</v>
      </c>
      <c r="D17" s="145">
        <v>0</v>
      </c>
      <c r="E17" s="186">
        <v>0</v>
      </c>
    </row>
    <row r="18" spans="2:5" s="140" customFormat="1" ht="17.45" customHeight="1" x14ac:dyDescent="0.2">
      <c r="B18" s="210" t="s">
        <v>175</v>
      </c>
      <c r="C18" s="146" t="s">
        <v>169</v>
      </c>
      <c r="D18" s="145">
        <v>68.89</v>
      </c>
      <c r="E18" s="186">
        <v>62.6</v>
      </c>
    </row>
    <row r="19" spans="2:5" x14ac:dyDescent="0.2">
      <c r="B19" s="422" t="s">
        <v>176</v>
      </c>
      <c r="C19" s="144" t="s">
        <v>177</v>
      </c>
      <c r="D19" s="145">
        <v>0</v>
      </c>
      <c r="E19" s="186">
        <v>0</v>
      </c>
    </row>
    <row r="20" spans="2:5" x14ac:dyDescent="0.2">
      <c r="B20" s="423"/>
      <c r="C20" s="146" t="s">
        <v>178</v>
      </c>
      <c r="D20" s="145">
        <v>1.6771640000000001</v>
      </c>
      <c r="E20" s="186">
        <v>1.8</v>
      </c>
    </row>
    <row r="21" spans="2:5" x14ac:dyDescent="0.2">
      <c r="B21" s="423"/>
      <c r="C21" s="146" t="s">
        <v>179</v>
      </c>
      <c r="D21" s="145">
        <v>0</v>
      </c>
      <c r="E21" s="186">
        <v>0</v>
      </c>
    </row>
    <row r="22" spans="2:5" x14ac:dyDescent="0.2">
      <c r="B22" s="423"/>
      <c r="C22" s="146" t="s">
        <v>180</v>
      </c>
      <c r="D22" s="145">
        <v>0</v>
      </c>
      <c r="E22" s="186">
        <v>0</v>
      </c>
    </row>
    <row r="23" spans="2:5" x14ac:dyDescent="0.2">
      <c r="B23" s="423"/>
      <c r="C23" s="146" t="s">
        <v>181</v>
      </c>
      <c r="D23" s="145">
        <v>236.279484</v>
      </c>
      <c r="E23" s="186">
        <v>314.7</v>
      </c>
    </row>
    <row r="24" spans="2:5" x14ac:dyDescent="0.2">
      <c r="B24" s="423"/>
      <c r="C24" s="146" t="s">
        <v>182</v>
      </c>
      <c r="D24" s="145">
        <v>0</v>
      </c>
      <c r="E24" s="186">
        <v>0</v>
      </c>
    </row>
    <row r="25" spans="2:5" x14ac:dyDescent="0.2">
      <c r="B25" s="423"/>
      <c r="C25" s="146" t="s">
        <v>183</v>
      </c>
      <c r="D25" s="145">
        <v>0</v>
      </c>
      <c r="E25" s="186">
        <v>0</v>
      </c>
    </row>
    <row r="26" spans="2:5" x14ac:dyDescent="0.2">
      <c r="B26" s="423"/>
      <c r="C26" s="146" t="s">
        <v>184</v>
      </c>
      <c r="D26" s="145">
        <v>76.917444000000003</v>
      </c>
      <c r="E26" s="186">
        <v>66.599999999999994</v>
      </c>
    </row>
    <row r="27" spans="2:5" x14ac:dyDescent="0.2">
      <c r="B27" s="423"/>
      <c r="C27" s="146" t="s">
        <v>185</v>
      </c>
      <c r="D27" s="145">
        <v>181.123908</v>
      </c>
      <c r="E27" s="186">
        <v>239.6</v>
      </c>
    </row>
    <row r="28" spans="2:5" x14ac:dyDescent="0.2">
      <c r="B28" s="423"/>
      <c r="C28" s="146" t="s">
        <v>186</v>
      </c>
      <c r="D28" s="145">
        <v>3896.4440279999999</v>
      </c>
      <c r="E28" s="186">
        <v>3141.5</v>
      </c>
    </row>
    <row r="29" spans="2:5" x14ac:dyDescent="0.2">
      <c r="B29" s="211"/>
      <c r="C29" s="146" t="s">
        <v>187</v>
      </c>
      <c r="D29" s="145">
        <v>0</v>
      </c>
      <c r="E29" s="186">
        <v>0</v>
      </c>
    </row>
    <row r="30" spans="2:5" ht="26.1" customHeight="1" x14ac:dyDescent="0.2">
      <c r="B30" s="212" t="s">
        <v>188</v>
      </c>
      <c r="C30" s="146" t="s">
        <v>189</v>
      </c>
      <c r="D30" s="145">
        <v>4.4800000000000004</v>
      </c>
      <c r="E30" s="186">
        <v>4.4000000000000004</v>
      </c>
    </row>
    <row r="31" spans="2:5" ht="17.45" customHeight="1" x14ac:dyDescent="0.2">
      <c r="B31" s="147" t="s">
        <v>190</v>
      </c>
      <c r="C31" s="146" t="s">
        <v>169</v>
      </c>
      <c r="D31" s="145">
        <v>59.02</v>
      </c>
      <c r="E31" s="186">
        <v>59.2</v>
      </c>
    </row>
    <row r="32" spans="2:5" ht="17.649999999999999" customHeight="1" thickBot="1" x14ac:dyDescent="0.25">
      <c r="B32" s="148" t="s">
        <v>191</v>
      </c>
      <c r="C32" s="193" t="s">
        <v>169</v>
      </c>
      <c r="D32" s="187">
        <v>0</v>
      </c>
      <c r="E32" s="188">
        <v>0</v>
      </c>
    </row>
    <row r="33" spans="1:6" ht="12.6" customHeight="1" thickBot="1" x14ac:dyDescent="0.25">
      <c r="B33" s="179"/>
      <c r="C33" s="19"/>
      <c r="D33" s="19"/>
      <c r="E33" s="184"/>
    </row>
    <row r="34" spans="1:6" x14ac:dyDescent="0.2">
      <c r="B34" s="217" t="s">
        <v>192</v>
      </c>
      <c r="C34" s="220"/>
      <c r="D34" s="181"/>
      <c r="E34" s="182"/>
    </row>
    <row r="35" spans="1:6" ht="26.1" customHeight="1" x14ac:dyDescent="0.2">
      <c r="A35" s="190"/>
      <c r="B35" s="214" t="s">
        <v>193</v>
      </c>
      <c r="C35" s="144" t="s">
        <v>45</v>
      </c>
      <c r="D35" s="145">
        <v>0</v>
      </c>
      <c r="E35" s="186">
        <v>0</v>
      </c>
    </row>
    <row r="36" spans="1:6" x14ac:dyDescent="0.2">
      <c r="A36" s="190"/>
      <c r="B36" s="214" t="s">
        <v>194</v>
      </c>
      <c r="C36" s="144" t="s">
        <v>195</v>
      </c>
      <c r="D36" s="307">
        <v>0</v>
      </c>
      <c r="E36" s="308">
        <v>0</v>
      </c>
    </row>
    <row r="37" spans="1:6" ht="17.649999999999999" customHeight="1" thickBot="1" x14ac:dyDescent="0.25">
      <c r="A37" s="190">
        <v>1</v>
      </c>
      <c r="B37" s="148" t="s">
        <v>196</v>
      </c>
      <c r="C37" s="218" t="s">
        <v>45</v>
      </c>
      <c r="D37" s="187">
        <v>320.68406499999998</v>
      </c>
      <c r="E37" s="188">
        <v>0</v>
      </c>
    </row>
    <row r="38" spans="1:6" ht="12.6" customHeight="1" thickBot="1" x14ac:dyDescent="0.25">
      <c r="A38" s="190">
        <v>1</v>
      </c>
      <c r="B38" s="179"/>
      <c r="C38" s="19"/>
      <c r="D38" s="19"/>
      <c r="E38" s="184"/>
    </row>
    <row r="39" spans="1:6" x14ac:dyDescent="0.2">
      <c r="A39" s="190"/>
      <c r="B39" s="217" t="s">
        <v>197</v>
      </c>
      <c r="C39" s="220"/>
      <c r="D39" s="181"/>
      <c r="E39" s="182"/>
      <c r="F39" s="199"/>
    </row>
    <row r="40" spans="1:6" ht="17.45" customHeight="1" x14ac:dyDescent="0.2">
      <c r="A40" s="190"/>
      <c r="B40" s="208" t="s">
        <v>198</v>
      </c>
      <c r="C40" s="144" t="s">
        <v>169</v>
      </c>
      <c r="D40" s="145">
        <v>0</v>
      </c>
      <c r="E40" s="186">
        <v>0</v>
      </c>
      <c r="F40" s="199"/>
    </row>
    <row r="41" spans="1:6" ht="17.45" customHeight="1" x14ac:dyDescent="0.2">
      <c r="A41" s="190"/>
      <c r="B41" s="208" t="s">
        <v>199</v>
      </c>
      <c r="C41" s="144" t="s">
        <v>169</v>
      </c>
      <c r="D41" s="145">
        <v>0</v>
      </c>
      <c r="E41" s="186">
        <v>0</v>
      </c>
      <c r="F41" s="199"/>
    </row>
    <row r="42" spans="1:6" ht="17.45" customHeight="1" x14ac:dyDescent="0.2">
      <c r="A42" s="190"/>
      <c r="B42" s="208" t="s">
        <v>200</v>
      </c>
      <c r="C42" s="144" t="s">
        <v>169</v>
      </c>
      <c r="D42" s="145">
        <v>0</v>
      </c>
      <c r="E42" s="186">
        <v>0</v>
      </c>
      <c r="F42" s="199"/>
    </row>
    <row r="43" spans="1:6" ht="17.45" customHeight="1" x14ac:dyDescent="0.2">
      <c r="A43" s="190"/>
      <c r="B43" s="208" t="s">
        <v>201</v>
      </c>
      <c r="C43" s="144" t="s">
        <v>169</v>
      </c>
      <c r="D43" s="145">
        <v>0</v>
      </c>
      <c r="E43" s="186">
        <v>0</v>
      </c>
      <c r="F43" s="199"/>
    </row>
    <row r="44" spans="1:6" ht="17.45" customHeight="1" x14ac:dyDescent="0.2">
      <c r="A44" s="190"/>
      <c r="B44" s="208" t="s">
        <v>202</v>
      </c>
      <c r="C44" s="144" t="s">
        <v>169</v>
      </c>
      <c r="D44" s="145">
        <v>0</v>
      </c>
      <c r="E44" s="186">
        <v>0</v>
      </c>
      <c r="F44" s="199"/>
    </row>
    <row r="45" spans="1:6" ht="17.649999999999999" customHeight="1" thickBot="1" x14ac:dyDescent="0.25">
      <c r="A45" s="190"/>
      <c r="B45" s="215" t="s">
        <v>203</v>
      </c>
      <c r="C45" s="218" t="s">
        <v>169</v>
      </c>
      <c r="D45" s="187">
        <v>0</v>
      </c>
      <c r="E45" s="188">
        <v>0</v>
      </c>
      <c r="F45" s="199"/>
    </row>
    <row r="46" spans="1:6" ht="12.6" customHeight="1" thickBot="1" x14ac:dyDescent="0.25">
      <c r="A46" s="190"/>
      <c r="B46" s="179"/>
      <c r="C46" s="19"/>
      <c r="D46" s="19"/>
      <c r="E46" s="184"/>
      <c r="F46" s="199"/>
    </row>
    <row r="47" spans="1:6" x14ac:dyDescent="0.2">
      <c r="A47" s="190"/>
      <c r="B47" s="213" t="s">
        <v>204</v>
      </c>
      <c r="C47" s="143"/>
      <c r="D47" s="139"/>
      <c r="E47" s="185"/>
    </row>
    <row r="48" spans="1:6" ht="26.45" customHeight="1" thickBot="1" x14ac:dyDescent="0.25">
      <c r="A48" s="190"/>
      <c r="B48" s="215" t="s">
        <v>205</v>
      </c>
      <c r="C48" s="193" t="s">
        <v>169</v>
      </c>
      <c r="D48" s="187">
        <v>0</v>
      </c>
      <c r="E48" s="188">
        <v>0</v>
      </c>
    </row>
    <row r="49" spans="1:5" x14ac:dyDescent="0.2">
      <c r="A49" s="190"/>
      <c r="B49" s="192"/>
      <c r="C49" s="192"/>
      <c r="D49" s="192"/>
      <c r="E49" s="192"/>
    </row>
    <row r="51" spans="1:5" x14ac:dyDescent="0.2">
      <c r="B51" s="21" t="s">
        <v>147</v>
      </c>
    </row>
    <row r="169" spans="2:2" x14ac:dyDescent="0.2">
      <c r="B169" s="21"/>
    </row>
  </sheetData>
  <mergeCells count="1">
    <mergeCell ref="B19:B28"/>
  </mergeCells>
  <printOptions horizontalCentered="1"/>
  <pageMargins left="0.78749999999999998" right="0.78749999999999998" top="0.98402777777777795" bottom="0.98472222222222205" header="0.51180555555555496" footer="0.49236111111111103"/>
  <pageSetup paperSize="9" scale="90" fitToHeight="0" orientation="portrait" r:id="rId1"/>
  <headerFooter>
    <oddFooter>&amp;L&amp;8 &amp;C&amp;8 &amp;R&amp;8 Seite &amp;P</oddFooter>
  </headerFooter>
  <rowBreaks count="1" manualBreakCount="1">
    <brk id="3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2:AMK46"/>
  <sheetViews>
    <sheetView showGridLines="0" showRowColHeaders="0" view="pageBreakPreview" zoomScale="55" zoomScaleNormal="100" zoomScaleSheetLayoutView="55" workbookViewId="0">
      <selection activeCell="B3" sqref="B3"/>
    </sheetView>
  </sheetViews>
  <sheetFormatPr baseColWidth="10" defaultColWidth="9.140625" defaultRowHeight="12.75" x14ac:dyDescent="0.2"/>
  <cols>
    <col min="1" max="1" width="0.85546875" style="338" customWidth="1"/>
    <col min="2" max="2" width="45.85546875" style="338" customWidth="1"/>
    <col min="3" max="3" width="9.5703125" style="338" customWidth="1"/>
    <col min="4" max="5" width="12.7109375" style="338" customWidth="1"/>
    <col min="6" max="6" width="14.42578125" style="338" customWidth="1"/>
    <col min="7" max="1025" width="8.7109375" style="338" customWidth="1"/>
  </cols>
  <sheetData>
    <row r="2" spans="1:5" x14ac:dyDescent="0.2">
      <c r="B2" s="206" t="s">
        <v>165</v>
      </c>
    </row>
    <row r="4" spans="1:5" x14ac:dyDescent="0.2">
      <c r="B4" s="343" t="s">
        <v>166</v>
      </c>
    </row>
    <row r="5" spans="1:5" x14ac:dyDescent="0.2">
      <c r="B5" s="343" t="str">
        <f>UebInstitutQuartal</f>
        <v>1. Quartal 2023</v>
      </c>
    </row>
    <row r="6" spans="1:5" x14ac:dyDescent="0.2">
      <c r="B6" s="343"/>
    </row>
    <row r="7" spans="1:5" x14ac:dyDescent="0.2">
      <c r="A7" s="190">
        <v>1</v>
      </c>
      <c r="B7" s="337" t="s">
        <v>42</v>
      </c>
      <c r="C7" s="19"/>
      <c r="D7" s="19"/>
      <c r="E7" s="19"/>
    </row>
    <row r="8" spans="1:5" ht="12.6" customHeight="1" thickBot="1" x14ac:dyDescent="0.25">
      <c r="A8" s="190">
        <v>1</v>
      </c>
      <c r="B8" s="137"/>
      <c r="C8" s="138"/>
      <c r="D8" s="339" t="str">
        <f>AktQuartKurz&amp;" "&amp;AktJahr</f>
        <v>Q1 2023</v>
      </c>
      <c r="E8" s="340" t="str">
        <f>AktQuartKurz&amp;" "&amp;(AktJahr-1)</f>
        <v>Q1 2022</v>
      </c>
    </row>
    <row r="9" spans="1:5" x14ac:dyDescent="0.2">
      <c r="A9" s="190">
        <v>1</v>
      </c>
      <c r="B9" s="191" t="s">
        <v>167</v>
      </c>
      <c r="C9" s="194" t="s">
        <v>45</v>
      </c>
      <c r="D9" s="195">
        <v>23356.625579</v>
      </c>
      <c r="E9" s="196">
        <v>28524.6</v>
      </c>
    </row>
    <row r="10" spans="1:5" s="140" customFormat="1" ht="17.649999999999999" customHeight="1" thickBot="1" x14ac:dyDescent="0.25">
      <c r="A10" s="190">
        <v>1</v>
      </c>
      <c r="B10" s="219" t="s">
        <v>206</v>
      </c>
      <c r="C10" s="141" t="s">
        <v>169</v>
      </c>
      <c r="D10" s="142">
        <v>72.25</v>
      </c>
      <c r="E10" s="183">
        <v>76.400000000000006</v>
      </c>
    </row>
    <row r="11" spans="1:5" ht="12.6" customHeight="1" thickBot="1" x14ac:dyDescent="0.25">
      <c r="A11" s="190">
        <v>1</v>
      </c>
      <c r="B11" s="179"/>
      <c r="C11" s="19"/>
      <c r="D11" s="19"/>
      <c r="E11" s="184"/>
    </row>
    <row r="12" spans="1:5" x14ac:dyDescent="0.2">
      <c r="A12" s="190">
        <v>1</v>
      </c>
      <c r="B12" s="217" t="s">
        <v>15</v>
      </c>
      <c r="C12" s="221" t="s">
        <v>45</v>
      </c>
      <c r="D12" s="195">
        <v>32733.876500999999</v>
      </c>
      <c r="E12" s="196">
        <v>32491.3</v>
      </c>
    </row>
    <row r="13" spans="1:5" ht="26.1" customHeight="1" x14ac:dyDescent="0.2">
      <c r="A13" s="190"/>
      <c r="B13" s="208" t="s">
        <v>207</v>
      </c>
      <c r="C13" s="144" t="s">
        <v>45</v>
      </c>
      <c r="D13" s="145">
        <v>0</v>
      </c>
      <c r="E13" s="186">
        <v>0</v>
      </c>
    </row>
    <row r="14" spans="1:5" ht="17.45" customHeight="1" x14ac:dyDescent="0.2">
      <c r="A14" s="190">
        <v>1</v>
      </c>
      <c r="B14" s="208" t="s">
        <v>208</v>
      </c>
      <c r="C14" s="144" t="s">
        <v>45</v>
      </c>
      <c r="D14" s="149">
        <v>0</v>
      </c>
      <c r="E14" s="197">
        <v>0</v>
      </c>
    </row>
    <row r="15" spans="1:5" ht="17.45" customHeight="1" x14ac:dyDescent="0.2">
      <c r="A15" s="190"/>
      <c r="B15" s="208" t="s">
        <v>209</v>
      </c>
      <c r="C15" s="144"/>
      <c r="D15" s="149">
        <v>0</v>
      </c>
      <c r="E15" s="197"/>
    </row>
    <row r="16" spans="1:5" ht="17.45" customHeight="1" x14ac:dyDescent="0.2">
      <c r="A16" s="190"/>
      <c r="B16" s="216" t="s">
        <v>210</v>
      </c>
      <c r="C16" s="146" t="s">
        <v>169</v>
      </c>
      <c r="D16" s="145">
        <v>93.58</v>
      </c>
      <c r="E16" s="186">
        <v>94.6</v>
      </c>
    </row>
    <row r="17" spans="1:5" x14ac:dyDescent="0.2">
      <c r="A17" s="190"/>
      <c r="B17" s="424" t="s">
        <v>211</v>
      </c>
      <c r="C17" s="146" t="s">
        <v>177</v>
      </c>
      <c r="D17" s="145">
        <v>0</v>
      </c>
      <c r="E17" s="186">
        <v>0</v>
      </c>
    </row>
    <row r="18" spans="1:5" s="140" customFormat="1" x14ac:dyDescent="0.2">
      <c r="A18" s="190"/>
      <c r="B18" s="423"/>
      <c r="C18" s="146" t="s">
        <v>178</v>
      </c>
      <c r="D18" s="145">
        <v>67.976130999999995</v>
      </c>
      <c r="E18" s="186">
        <v>140</v>
      </c>
    </row>
    <row r="19" spans="1:5" x14ac:dyDescent="0.2">
      <c r="A19" s="190"/>
      <c r="B19" s="423"/>
      <c r="C19" s="146" t="s">
        <v>179</v>
      </c>
      <c r="D19" s="145">
        <v>0</v>
      </c>
      <c r="E19" s="186">
        <v>0</v>
      </c>
    </row>
    <row r="20" spans="1:5" x14ac:dyDescent="0.2">
      <c r="A20" s="190"/>
      <c r="B20" s="423"/>
      <c r="C20" s="146" t="s">
        <v>180</v>
      </c>
      <c r="D20" s="145">
        <v>0</v>
      </c>
      <c r="E20" s="186">
        <v>0</v>
      </c>
    </row>
    <row r="21" spans="1:5" x14ac:dyDescent="0.2">
      <c r="A21" s="190">
        <v>1</v>
      </c>
      <c r="B21" s="423"/>
      <c r="C21" s="146" t="s">
        <v>181</v>
      </c>
      <c r="D21" s="145">
        <v>0</v>
      </c>
      <c r="E21" s="186">
        <v>0</v>
      </c>
    </row>
    <row r="22" spans="1:5" x14ac:dyDescent="0.2">
      <c r="A22" s="190">
        <v>1</v>
      </c>
      <c r="B22" s="423"/>
      <c r="C22" s="146" t="s">
        <v>182</v>
      </c>
      <c r="D22" s="145">
        <v>0</v>
      </c>
      <c r="E22" s="186">
        <v>0</v>
      </c>
    </row>
    <row r="23" spans="1:5" x14ac:dyDescent="0.2">
      <c r="A23" s="190">
        <v>1</v>
      </c>
      <c r="B23" s="423"/>
      <c r="C23" s="146" t="s">
        <v>183</v>
      </c>
      <c r="D23" s="145">
        <v>528.54970300000002</v>
      </c>
      <c r="E23" s="186">
        <v>643.9</v>
      </c>
    </row>
    <row r="24" spans="1:5" x14ac:dyDescent="0.2">
      <c r="B24" s="423"/>
      <c r="C24" s="146" t="s">
        <v>184</v>
      </c>
      <c r="D24" s="145">
        <v>0</v>
      </c>
      <c r="E24" s="186">
        <v>0</v>
      </c>
    </row>
    <row r="25" spans="1:5" x14ac:dyDescent="0.2">
      <c r="B25" s="423"/>
      <c r="C25" s="146" t="s">
        <v>185</v>
      </c>
      <c r="D25" s="145">
        <v>0</v>
      </c>
      <c r="E25" s="186">
        <v>0</v>
      </c>
    </row>
    <row r="26" spans="1:5" x14ac:dyDescent="0.2">
      <c r="B26" s="423"/>
      <c r="C26" s="146" t="s">
        <v>186</v>
      </c>
      <c r="D26" s="145">
        <v>550.79488399999991</v>
      </c>
      <c r="E26" s="186">
        <v>214.5</v>
      </c>
    </row>
    <row r="27" spans="1:5" ht="12.6" customHeight="1" thickBot="1" x14ac:dyDescent="0.25">
      <c r="B27" s="425"/>
      <c r="C27" s="193" t="s">
        <v>187</v>
      </c>
      <c r="D27" s="187">
        <v>0</v>
      </c>
      <c r="E27" s="188">
        <v>0</v>
      </c>
    </row>
    <row r="28" spans="1:5" ht="12.6" customHeight="1" thickBot="1" x14ac:dyDescent="0.25">
      <c r="A28" s="190"/>
      <c r="B28" s="179"/>
      <c r="C28" s="19"/>
      <c r="D28" s="19"/>
      <c r="E28" s="184"/>
    </row>
    <row r="29" spans="1:5" x14ac:dyDescent="0.2">
      <c r="A29" s="190"/>
      <c r="B29" s="217" t="s">
        <v>192</v>
      </c>
      <c r="C29" s="220"/>
      <c r="D29" s="181"/>
      <c r="E29" s="182"/>
    </row>
    <row r="30" spans="1:5" ht="26.1" customHeight="1" x14ac:dyDescent="0.2">
      <c r="A30" s="190"/>
      <c r="B30" s="214" t="s">
        <v>193</v>
      </c>
      <c r="C30" s="144" t="s">
        <v>45</v>
      </c>
      <c r="D30" s="145">
        <v>719.59457799999996</v>
      </c>
      <c r="E30" s="186">
        <v>0</v>
      </c>
    </row>
    <row r="31" spans="1:5" x14ac:dyDescent="0.2">
      <c r="A31" s="190"/>
      <c r="B31" s="214" t="s">
        <v>194</v>
      </c>
      <c r="C31" s="144" t="s">
        <v>195</v>
      </c>
      <c r="D31" s="307">
        <v>87</v>
      </c>
      <c r="E31" s="308">
        <v>0</v>
      </c>
    </row>
    <row r="32" spans="1:5" ht="17.649999999999999" customHeight="1" thickBot="1" x14ac:dyDescent="0.25">
      <c r="A32" s="190"/>
      <c r="B32" s="148" t="s">
        <v>196</v>
      </c>
      <c r="C32" s="218" t="s">
        <v>45</v>
      </c>
      <c r="D32" s="187">
        <v>1396.375407</v>
      </c>
      <c r="E32" s="188">
        <v>0</v>
      </c>
    </row>
    <row r="33" spans="1:5" ht="12.6" customHeight="1" thickBot="1" x14ac:dyDescent="0.25">
      <c r="A33" s="190">
        <v>2</v>
      </c>
      <c r="B33" s="179"/>
      <c r="C33" s="19"/>
      <c r="D33" s="19"/>
      <c r="E33" s="184"/>
    </row>
    <row r="34" spans="1:5" x14ac:dyDescent="0.2">
      <c r="A34" s="190"/>
      <c r="B34" s="217" t="s">
        <v>197</v>
      </c>
      <c r="C34" s="220"/>
      <c r="D34" s="181"/>
      <c r="E34" s="182"/>
    </row>
    <row r="35" spans="1:5" ht="17.45" customHeight="1" x14ac:dyDescent="0.2">
      <c r="A35" s="190"/>
      <c r="B35" s="214" t="s">
        <v>212</v>
      </c>
      <c r="C35" s="144" t="s">
        <v>169</v>
      </c>
      <c r="D35" s="145">
        <v>0</v>
      </c>
      <c r="E35" s="186">
        <v>0</v>
      </c>
    </row>
    <row r="36" spans="1:5" ht="17.45" customHeight="1" x14ac:dyDescent="0.2">
      <c r="A36" s="190"/>
      <c r="B36" s="214" t="s">
        <v>213</v>
      </c>
      <c r="C36" s="144" t="s">
        <v>169</v>
      </c>
      <c r="D36" s="145">
        <v>0</v>
      </c>
      <c r="E36" s="186">
        <v>0</v>
      </c>
    </row>
    <row r="37" spans="1:5" ht="17.45" customHeight="1" x14ac:dyDescent="0.2">
      <c r="A37" s="190"/>
      <c r="B37" s="214" t="s">
        <v>214</v>
      </c>
      <c r="C37" s="144" t="s">
        <v>169</v>
      </c>
      <c r="D37" s="145">
        <v>0</v>
      </c>
      <c r="E37" s="186">
        <v>0</v>
      </c>
    </row>
    <row r="38" spans="1:5" ht="17.45" customHeight="1" x14ac:dyDescent="0.2">
      <c r="A38" s="190"/>
      <c r="B38" s="214" t="s">
        <v>215</v>
      </c>
      <c r="C38" s="144" t="s">
        <v>169</v>
      </c>
      <c r="D38" s="145">
        <v>0</v>
      </c>
      <c r="E38" s="186">
        <v>0</v>
      </c>
    </row>
    <row r="39" spans="1:5" ht="17.45" customHeight="1" x14ac:dyDescent="0.2">
      <c r="A39" s="190"/>
      <c r="B39" s="214" t="s">
        <v>216</v>
      </c>
      <c r="C39" s="144" t="s">
        <v>169</v>
      </c>
      <c r="D39" s="145">
        <v>0</v>
      </c>
      <c r="E39" s="186">
        <v>0</v>
      </c>
    </row>
    <row r="40" spans="1:5" ht="17.649999999999999" customHeight="1" thickBot="1" x14ac:dyDescent="0.25">
      <c r="A40" s="190"/>
      <c r="B40" s="148" t="s">
        <v>217</v>
      </c>
      <c r="C40" s="218" t="s">
        <v>169</v>
      </c>
      <c r="D40" s="187">
        <v>0</v>
      </c>
      <c r="E40" s="188">
        <v>0</v>
      </c>
    </row>
    <row r="41" spans="1:5" ht="12.6" customHeight="1" thickBot="1" x14ac:dyDescent="0.25">
      <c r="A41" s="190"/>
      <c r="B41" s="179"/>
      <c r="C41" s="19"/>
      <c r="D41" s="19"/>
      <c r="E41" s="184"/>
    </row>
    <row r="42" spans="1:5" x14ac:dyDescent="0.2">
      <c r="A42" s="190"/>
      <c r="B42" s="217" t="s">
        <v>204</v>
      </c>
      <c r="C42" s="220"/>
      <c r="D42" s="181"/>
      <c r="E42" s="182"/>
    </row>
    <row r="43" spans="1:5" ht="26.45" customHeight="1" thickBot="1" x14ac:dyDescent="0.25">
      <c r="A43" s="190"/>
      <c r="B43" s="215" t="s">
        <v>205</v>
      </c>
      <c r="C43" s="193" t="s">
        <v>169</v>
      </c>
      <c r="D43" s="187">
        <v>0</v>
      </c>
      <c r="E43" s="188">
        <v>0</v>
      </c>
    </row>
    <row r="44" spans="1:5" x14ac:dyDescent="0.2">
      <c r="A44" s="190"/>
    </row>
    <row r="46" spans="1:5" x14ac:dyDescent="0.2">
      <c r="B46" s="21" t="s">
        <v>147</v>
      </c>
    </row>
  </sheetData>
  <mergeCells count="1">
    <mergeCell ref="B17:B27"/>
  </mergeCells>
  <printOptions horizontalCentered="1"/>
  <pageMargins left="0.78749999999999998" right="0.78749999999999998" top="0.98402777777777795" bottom="0.98472222222222205" header="0.51180555555555496" footer="0.49236111111111103"/>
  <pageSetup paperSize="9" scale="90" fitToHeight="0" orientation="portrait" r:id="rId1"/>
  <headerFooter>
    <oddFooter>&amp;L&amp;8 &amp;C&amp;8 &amp;R&amp;8 Seite &amp;P</oddFooter>
  </headerFooter>
  <rowBreaks count="1" manualBreakCount="1">
    <brk id="3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8:AMK45"/>
  <sheetViews>
    <sheetView showGridLines="0" showRowColHeaders="0" view="pageBreakPreview" zoomScale="55" zoomScaleNormal="100" zoomScaleSheetLayoutView="55" workbookViewId="0">
      <selection activeCell="B3" sqref="B3"/>
    </sheetView>
  </sheetViews>
  <sheetFormatPr baseColWidth="10" defaultColWidth="9.140625" defaultRowHeight="12.75" x14ac:dyDescent="0.2"/>
  <cols>
    <col min="1" max="1" width="0.85546875" style="338" customWidth="1"/>
    <col min="2" max="2" width="45.85546875" style="338" customWidth="1"/>
    <col min="3" max="3" width="9.5703125" style="338" customWidth="1"/>
    <col min="4" max="5" width="12.7109375" style="338" customWidth="1"/>
    <col min="6" max="6" width="14.42578125" style="338" customWidth="1"/>
    <col min="7" max="1025" width="8.7109375" style="338" customWidth="1"/>
  </cols>
  <sheetData>
    <row r="8" ht="12.6" customHeight="1" thickBot="1" x14ac:dyDescent="0.25"/>
    <row r="10" s="140" customFormat="1" ht="17.649999999999999" customHeight="1" thickBot="1" x14ac:dyDescent="0.25"/>
    <row r="11" ht="12.6" customHeight="1" thickBot="1" x14ac:dyDescent="0.25"/>
    <row r="13" ht="26.1" customHeight="1" x14ac:dyDescent="0.2"/>
    <row r="14" ht="26.1" customHeight="1" x14ac:dyDescent="0.2"/>
    <row r="15" ht="17.45" customHeight="1" x14ac:dyDescent="0.2"/>
    <row r="16" ht="17.45" customHeight="1" x14ac:dyDescent="0.2"/>
    <row r="17" spans="2:2" ht="17.45" customHeight="1" x14ac:dyDescent="0.2"/>
    <row r="18" spans="2:2" s="140" customFormat="1" ht="17.45" customHeight="1" x14ac:dyDescent="0.2"/>
    <row r="19" spans="2:2" ht="12.6" customHeight="1" thickBot="1" x14ac:dyDescent="0.25">
      <c r="B19" s="364"/>
    </row>
    <row r="20" spans="2:2" x14ac:dyDescent="0.2">
      <c r="B20" s="364"/>
    </row>
    <row r="21" spans="2:2" x14ac:dyDescent="0.2">
      <c r="B21" s="364"/>
    </row>
    <row r="22" spans="2:2" x14ac:dyDescent="0.2">
      <c r="B22" s="364"/>
    </row>
    <row r="23" spans="2:2" x14ac:dyDescent="0.2">
      <c r="B23" s="364"/>
    </row>
    <row r="24" spans="2:2" x14ac:dyDescent="0.2">
      <c r="B24" s="364"/>
    </row>
    <row r="25" spans="2:2" x14ac:dyDescent="0.2">
      <c r="B25" s="364"/>
    </row>
    <row r="26" spans="2:2" x14ac:dyDescent="0.2">
      <c r="B26" s="364"/>
    </row>
    <row r="27" spans="2:2" x14ac:dyDescent="0.2">
      <c r="B27" s="364"/>
    </row>
    <row r="28" spans="2:2" x14ac:dyDescent="0.2">
      <c r="B28" s="364"/>
    </row>
    <row r="29" spans="2:2" ht="12.6" customHeight="1" thickBot="1" x14ac:dyDescent="0.25">
      <c r="B29" s="364"/>
    </row>
    <row r="30" spans="2:2" ht="12.6" customHeight="1" thickBot="1" x14ac:dyDescent="0.25"/>
    <row r="32" spans="2:2" ht="26.1" customHeight="1" x14ac:dyDescent="0.2"/>
    <row r="34" ht="17.649999999999999" customHeight="1" thickBot="1" x14ac:dyDescent="0.25"/>
    <row r="35" ht="12.6" customHeight="1" thickBot="1" x14ac:dyDescent="0.25"/>
    <row r="37" ht="17.45" customHeight="1" x14ac:dyDescent="0.2"/>
    <row r="38" ht="17.45" customHeight="1" x14ac:dyDescent="0.2"/>
    <row r="39" ht="17.45" customHeight="1" x14ac:dyDescent="0.2"/>
    <row r="40" ht="17.45" customHeight="1" x14ac:dyDescent="0.2"/>
    <row r="41" ht="17.45" customHeight="1" x14ac:dyDescent="0.2"/>
    <row r="42" ht="17.649999999999999" customHeight="1" thickBot="1" x14ac:dyDescent="0.25"/>
    <row r="43" ht="12.6" customHeight="1" thickBot="1" x14ac:dyDescent="0.25"/>
    <row r="45" ht="26.45" customHeight="1" thickBot="1" x14ac:dyDescent="0.25"/>
  </sheetData>
  <mergeCells count="1">
    <mergeCell ref="B19:B29"/>
  </mergeCells>
  <printOptions horizontalCentered="1"/>
  <pageMargins left="0.78749999999999998" right="0.78749999999999998" top="0.98402777777777795" bottom="0.98472222222222205" header="0.51180555555555496" footer="0.49236111111111103"/>
  <pageSetup paperSize="9" fitToHeight="0" orientation="portrait" r:id="rId1"/>
  <headerFooter>
    <oddFooter>&amp;L&amp;8 &amp;C&amp;8 &amp;R&amp;8 Seite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8:AMK45"/>
  <sheetViews>
    <sheetView showGridLines="0" showRowColHeaders="0" view="pageBreakPreview" zoomScale="55" zoomScaleNormal="100" zoomScaleSheetLayoutView="55" workbookViewId="0">
      <selection activeCell="B3" sqref="B3"/>
    </sheetView>
  </sheetViews>
  <sheetFormatPr baseColWidth="10" defaultColWidth="9.140625" defaultRowHeight="12.75" x14ac:dyDescent="0.2"/>
  <cols>
    <col min="1" max="1" width="0.85546875" style="338" customWidth="1"/>
    <col min="2" max="2" width="45.85546875" style="338" customWidth="1"/>
    <col min="3" max="3" width="9.5703125" style="338" customWidth="1"/>
    <col min="4" max="5" width="12.7109375" style="338" customWidth="1"/>
    <col min="6" max="6" width="14.42578125" style="338" customWidth="1"/>
    <col min="7" max="1025" width="8.7109375" style="338" customWidth="1"/>
  </cols>
  <sheetData>
    <row r="8" ht="12.6" customHeight="1" thickBot="1" x14ac:dyDescent="0.25"/>
    <row r="10" ht="17.649999999999999" customHeight="1" thickBot="1" x14ac:dyDescent="0.25"/>
    <row r="11" ht="12.6" customHeight="1" thickBot="1" x14ac:dyDescent="0.25"/>
    <row r="13" ht="34.9" customHeight="1" x14ac:dyDescent="0.2"/>
    <row r="14" ht="26.1" customHeight="1" x14ac:dyDescent="0.2"/>
    <row r="15" ht="17.45" customHeight="1" x14ac:dyDescent="0.2"/>
    <row r="16" ht="17.45" customHeight="1" x14ac:dyDescent="0.2"/>
    <row r="17" spans="2:2" ht="17.45" customHeight="1" x14ac:dyDescent="0.2"/>
    <row r="18" spans="2:2" ht="17.45" customHeight="1" x14ac:dyDescent="0.2"/>
    <row r="19" spans="2:2" ht="12.6" customHeight="1" thickBot="1" x14ac:dyDescent="0.25">
      <c r="B19" s="364"/>
    </row>
    <row r="20" spans="2:2" x14ac:dyDescent="0.2">
      <c r="B20" s="364"/>
    </row>
    <row r="21" spans="2:2" x14ac:dyDescent="0.2">
      <c r="B21" s="364"/>
    </row>
    <row r="22" spans="2:2" x14ac:dyDescent="0.2">
      <c r="B22" s="364"/>
    </row>
    <row r="23" spans="2:2" x14ac:dyDescent="0.2">
      <c r="B23" s="364"/>
    </row>
    <row r="24" spans="2:2" x14ac:dyDescent="0.2">
      <c r="B24" s="364"/>
    </row>
    <row r="25" spans="2:2" x14ac:dyDescent="0.2">
      <c r="B25" s="364"/>
    </row>
    <row r="26" spans="2:2" x14ac:dyDescent="0.2">
      <c r="B26" s="364"/>
    </row>
    <row r="27" spans="2:2" x14ac:dyDescent="0.2">
      <c r="B27" s="364"/>
    </row>
    <row r="28" spans="2:2" x14ac:dyDescent="0.2">
      <c r="B28" s="364"/>
    </row>
    <row r="29" spans="2:2" ht="12.6" customHeight="1" thickBot="1" x14ac:dyDescent="0.25">
      <c r="B29" s="364"/>
    </row>
    <row r="30" spans="2:2" ht="12.6" customHeight="1" thickBot="1" x14ac:dyDescent="0.25"/>
    <row r="32" spans="2:2" ht="26.1" customHeight="1" x14ac:dyDescent="0.2"/>
    <row r="34" ht="17.649999999999999" customHeight="1" thickBot="1" x14ac:dyDescent="0.25"/>
    <row r="35" ht="12.6" customHeight="1" thickBot="1" x14ac:dyDescent="0.25"/>
    <row r="37" ht="17.45" customHeight="1" x14ac:dyDescent="0.2"/>
    <row r="38" ht="17.45" customHeight="1" x14ac:dyDescent="0.2"/>
    <row r="39" ht="17.45" customHeight="1" x14ac:dyDescent="0.2"/>
    <row r="40" ht="17.45" customHeight="1" x14ac:dyDescent="0.2"/>
    <row r="41" ht="17.45" customHeight="1" x14ac:dyDescent="0.2"/>
    <row r="42" ht="17.649999999999999" customHeight="1" thickBot="1" x14ac:dyDescent="0.25"/>
    <row r="43" ht="12.6" customHeight="1" thickBot="1" x14ac:dyDescent="0.25"/>
    <row r="45" ht="26.45" customHeight="1" thickBot="1" x14ac:dyDescent="0.25"/>
  </sheetData>
  <mergeCells count="1">
    <mergeCell ref="B19:B29"/>
  </mergeCells>
  <printOptions horizontalCentered="1"/>
  <pageMargins left="0.78749999999999998" right="0.78749999999999998" top="0.98402777777777795" bottom="0.98472222222222205" header="0.51180555555555496" footer="0.49236111111111103"/>
  <pageSetup paperSize="9" fitToHeight="0" orientation="portrait" r:id="rId1"/>
  <headerFooter>
    <oddFooter>&amp;L&amp;8 &amp;C&amp;8 &amp;R&amp;8 Seite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AMK25"/>
  <sheetViews>
    <sheetView showGridLines="0" showRowColHeaders="0" view="pageBreakPreview" zoomScale="60" zoomScaleNormal="100" workbookViewId="0">
      <selection activeCell="D10" sqref="D10"/>
    </sheetView>
  </sheetViews>
  <sheetFormatPr baseColWidth="10" defaultColWidth="9.140625" defaultRowHeight="12.75" x14ac:dyDescent="0.2"/>
  <cols>
    <col min="1" max="1" width="0.85546875" style="342" customWidth="1"/>
    <col min="2" max="2" width="8.140625" style="342" customWidth="1"/>
    <col min="3" max="3" width="11.5703125" style="342" hidden="1" customWidth="1"/>
    <col min="4" max="5" width="50.7109375" style="342" customWidth="1"/>
    <col min="6" max="7" width="15.7109375" style="342" customWidth="1"/>
    <col min="8" max="8" width="18.85546875" style="342" customWidth="1"/>
    <col min="9" max="257" width="11.42578125" style="342" customWidth="1"/>
    <col min="258" max="1025" width="11.42578125" style="338" customWidth="1"/>
  </cols>
  <sheetData>
    <row r="1" spans="2:7" ht="5.0999999999999996" customHeight="1" x14ac:dyDescent="0.2"/>
    <row r="2" spans="2:7" ht="12.75" customHeight="1" x14ac:dyDescent="0.2">
      <c r="B2" s="32" t="s">
        <v>218</v>
      </c>
      <c r="C2" s="32"/>
      <c r="D2" s="32"/>
      <c r="E2" s="32"/>
      <c r="F2" s="32"/>
      <c r="G2" s="32"/>
    </row>
    <row r="3" spans="2:7" ht="18" customHeight="1" x14ac:dyDescent="0.2"/>
    <row r="4" spans="2:7" ht="12.75" customHeight="1" x14ac:dyDescent="0.2">
      <c r="B4" s="366" t="s">
        <v>219</v>
      </c>
      <c r="C4" s="367"/>
      <c r="D4" s="367"/>
      <c r="E4" s="367"/>
      <c r="F4" s="367"/>
      <c r="G4" s="367"/>
    </row>
    <row r="5" spans="2:7" ht="12.75" customHeight="1" x14ac:dyDescent="0.2">
      <c r="B5" s="366" t="str">
        <f>UebInstitutQuartal</f>
        <v>1. Quartal 2023</v>
      </c>
      <c r="C5" s="367"/>
      <c r="D5" s="367"/>
      <c r="E5" s="5"/>
      <c r="F5" s="5"/>
      <c r="G5" s="5"/>
    </row>
    <row r="6" spans="2:7" ht="12.75" customHeight="1" x14ac:dyDescent="0.2"/>
    <row r="8" spans="2:7" x14ac:dyDescent="0.2">
      <c r="B8" s="337" t="s">
        <v>13</v>
      </c>
      <c r="C8" s="19"/>
      <c r="D8" s="19"/>
      <c r="E8" s="19"/>
    </row>
    <row r="9" spans="2:7" ht="12.6" customHeight="1" thickBot="1" x14ac:dyDescent="0.25">
      <c r="B9" s="137"/>
      <c r="C9" s="138"/>
      <c r="D9" s="339" t="str">
        <f>AktQuartKurz&amp;" "&amp;AktJahr</f>
        <v>Q1 2023</v>
      </c>
      <c r="E9" s="340" t="str">
        <f>AktQuartKurz&amp;" "&amp;(AktJahr-1)&amp;"*"</f>
        <v>Q1 2022*</v>
      </c>
    </row>
    <row r="10" spans="2:7" ht="76.5" customHeight="1" thickBot="1" x14ac:dyDescent="0.25">
      <c r="B10" s="202" t="s">
        <v>220</v>
      </c>
      <c r="C10" s="178" t="s">
        <v>45</v>
      </c>
      <c r="D10" s="355" t="s">
        <v>221</v>
      </c>
      <c r="E10" s="327">
        <v>0</v>
      </c>
    </row>
    <row r="13" spans="2:7" x14ac:dyDescent="0.2">
      <c r="B13" s="337" t="s">
        <v>42</v>
      </c>
      <c r="C13" s="19"/>
      <c r="D13" s="19"/>
      <c r="E13" s="19"/>
    </row>
    <row r="14" spans="2:7" ht="12.6" customHeight="1" thickBot="1" x14ac:dyDescent="0.25">
      <c r="B14" s="137"/>
      <c r="C14" s="138"/>
      <c r="D14" s="339" t="str">
        <f>AktQuartKurz&amp;" "&amp;AktJahr</f>
        <v>Q1 2023</v>
      </c>
      <c r="E14" s="340" t="str">
        <f>AktQuartKurz&amp;" "&amp;(AktJahr-1)&amp;"*"</f>
        <v>Q1 2022*</v>
      </c>
    </row>
    <row r="15" spans="2:7" ht="202.5" customHeight="1" thickBot="1" x14ac:dyDescent="0.25">
      <c r="B15" s="202" t="s">
        <v>220</v>
      </c>
      <c r="C15" s="178" t="s">
        <v>45</v>
      </c>
      <c r="D15" s="355" t="s">
        <v>222</v>
      </c>
      <c r="E15" s="327">
        <v>0</v>
      </c>
    </row>
    <row r="18" spans="2:2" x14ac:dyDescent="0.2">
      <c r="B18" s="21" t="s">
        <v>147</v>
      </c>
    </row>
    <row r="19" spans="2:2" ht="12.6" customHeight="1" thickBot="1" x14ac:dyDescent="0.25"/>
    <row r="20" spans="2:2" ht="12.6" customHeight="1" thickBot="1" x14ac:dyDescent="0.25"/>
    <row r="24" spans="2:2" ht="12.6" customHeight="1" thickBot="1" x14ac:dyDescent="0.25"/>
    <row r="25" spans="2:2" ht="12.6" customHeight="1" thickBot="1" x14ac:dyDescent="0.25"/>
  </sheetData>
  <mergeCells count="2">
    <mergeCell ref="B4:G4"/>
    <mergeCell ref="B5:D5"/>
  </mergeCells>
  <pageMargins left="0.7" right="0.7" top="0.78740157499999996" bottom="0.78740157499999996" header="0.3" footer="0.3"/>
  <pageSetup paperSize="9" scale="60" fitToHeight="0" orientation="portrait" horizontalDpi="360" verticalDpi="36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AMK28"/>
  <sheetViews>
    <sheetView showGridLines="0" showRowColHeaders="0" zoomScaleNormal="100" workbookViewId="0">
      <selection activeCell="C8" sqref="C8"/>
    </sheetView>
  </sheetViews>
  <sheetFormatPr baseColWidth="10" defaultColWidth="9.140625" defaultRowHeight="15" x14ac:dyDescent="0.2"/>
  <cols>
    <col min="1" max="1" width="0.85546875" style="8" customWidth="1"/>
    <col min="2" max="2" width="15.140625" style="8" customWidth="1"/>
    <col min="3" max="3" width="12.28515625" style="8" customWidth="1"/>
    <col min="4" max="4" width="3.5703125" style="8" customWidth="1"/>
    <col min="5" max="5" width="15.5703125" style="8" customWidth="1"/>
    <col min="6" max="6" width="56.28515625" style="8" customWidth="1"/>
    <col min="7" max="7" width="4.28515625" style="8" customWidth="1"/>
    <col min="8" max="8" width="15.140625" style="8" customWidth="1"/>
    <col min="9" max="9" width="19.42578125" style="8" customWidth="1"/>
    <col min="10" max="10" width="23.140625" style="8" customWidth="1"/>
    <col min="11" max="11" width="4.42578125" style="8" customWidth="1"/>
    <col min="12" max="257" width="14.85546875" style="8" customWidth="1"/>
    <col min="258" max="1025" width="14.85546875" style="338" customWidth="1"/>
  </cols>
  <sheetData>
    <row r="1" spans="2:11" ht="5.0999999999999996" customHeight="1" x14ac:dyDescent="0.2"/>
    <row r="2" spans="2:11" ht="15" customHeight="1" x14ac:dyDescent="0.2">
      <c r="B2" s="150" t="s">
        <v>223</v>
      </c>
      <c r="C2" s="151" t="s">
        <v>224</v>
      </c>
      <c r="D2" s="152"/>
      <c r="E2" s="150" t="s">
        <v>223</v>
      </c>
      <c r="F2" s="153" t="s">
        <v>225</v>
      </c>
      <c r="G2" s="152"/>
      <c r="H2" s="150" t="s">
        <v>223</v>
      </c>
      <c r="I2" s="154" t="s">
        <v>226</v>
      </c>
      <c r="K2" s="155"/>
    </row>
    <row r="3" spans="2:11" ht="15" customHeight="1" x14ac:dyDescent="0.2">
      <c r="B3" s="156" t="s">
        <v>227</v>
      </c>
      <c r="C3" s="157" t="s">
        <v>228</v>
      </c>
      <c r="D3" s="158"/>
      <c r="E3" s="159" t="s">
        <v>229</v>
      </c>
      <c r="F3" s="160" t="s">
        <v>230</v>
      </c>
      <c r="G3" s="161"/>
      <c r="H3" s="161"/>
      <c r="I3" s="162" t="s">
        <v>231</v>
      </c>
    </row>
    <row r="4" spans="2:11" ht="15" customHeight="1" x14ac:dyDescent="0.2">
      <c r="B4" s="156" t="s">
        <v>232</v>
      </c>
      <c r="C4" s="163">
        <v>2023</v>
      </c>
      <c r="D4" s="164"/>
      <c r="E4" s="165" t="s">
        <v>233</v>
      </c>
      <c r="F4" s="160" t="s">
        <v>234</v>
      </c>
      <c r="G4" s="161"/>
      <c r="H4" s="156" t="s">
        <v>235</v>
      </c>
      <c r="I4" s="166" t="s">
        <v>236</v>
      </c>
    </row>
    <row r="5" spans="2:11" ht="15" customHeight="1" x14ac:dyDescent="0.2">
      <c r="B5" s="156" t="s">
        <v>237</v>
      </c>
      <c r="C5" s="163" t="s">
        <v>238</v>
      </c>
      <c r="D5" s="164"/>
      <c r="E5" s="165" t="s">
        <v>239</v>
      </c>
      <c r="F5" s="160" t="str">
        <f>(Institut&amp;", erstellt am "&amp;TEXT(ErstDatum,"TT-MMMM-JJJJ")&amp;" mit "&amp;Version&amp;" bei "&amp;AusfInstitut)</f>
        <v>HLB, erstellt am 26-April-2023 mit V(3.10) bei BAR</v>
      </c>
      <c r="G5" s="161"/>
      <c r="H5" s="156" t="s">
        <v>240</v>
      </c>
      <c r="I5" s="166" t="s">
        <v>241</v>
      </c>
    </row>
    <row r="6" spans="2:11" ht="15" customHeight="1" x14ac:dyDescent="0.2">
      <c r="B6" s="156" t="s">
        <v>242</v>
      </c>
      <c r="C6" s="167"/>
      <c r="D6" s="161"/>
      <c r="E6" s="156" t="s">
        <v>243</v>
      </c>
      <c r="F6" s="160" t="s">
        <v>244</v>
      </c>
      <c r="G6" s="161"/>
      <c r="H6" s="156" t="s">
        <v>245</v>
      </c>
      <c r="I6" s="168"/>
      <c r="J6" t="s">
        <v>246</v>
      </c>
    </row>
    <row r="7" spans="2:11" ht="15" customHeight="1" x14ac:dyDescent="0.2">
      <c r="B7" s="156" t="s">
        <v>247</v>
      </c>
      <c r="C7" s="167" t="s">
        <v>248</v>
      </c>
      <c r="D7" s="161"/>
      <c r="E7" s="156" t="s">
        <v>249</v>
      </c>
      <c r="F7" s="160" t="str">
        <f>IF(LOWER(Institut)="vdp","Verband",IF(UPPER(Institut)="VDH","Verband","Institut "&amp;Institut))</f>
        <v>Institut HLB</v>
      </c>
      <c r="G7" s="161"/>
      <c r="H7" s="156" t="s">
        <v>250</v>
      </c>
      <c r="I7" s="169" t="s">
        <v>251</v>
      </c>
      <c r="J7" s="161" t="s">
        <v>252</v>
      </c>
    </row>
    <row r="8" spans="2:11" ht="15" customHeight="1" x14ac:dyDescent="0.2">
      <c r="B8" s="156" t="s">
        <v>253</v>
      </c>
      <c r="C8" s="167" t="s">
        <v>0</v>
      </c>
      <c r="D8" s="161"/>
      <c r="E8" s="156" t="s">
        <v>254</v>
      </c>
      <c r="F8" s="160" t="str">
        <f>IF(AuswertBasis="Verband",IF(TvDatenart="T","vdp-Mitgliedsinstitute",IF(TvDatenart="F","Fremdinstitute",IF(TvDatenart="*","alle Pfandbriefemittenten","???"))),AuswertBasis)</f>
        <v>Institut HLB</v>
      </c>
      <c r="G8" s="161"/>
      <c r="H8" s="156" t="s">
        <v>255</v>
      </c>
      <c r="I8" s="169" t="s">
        <v>256</v>
      </c>
      <c r="J8" s="161" t="s">
        <v>257</v>
      </c>
    </row>
    <row r="9" spans="2:11" ht="15" customHeight="1" x14ac:dyDescent="0.2">
      <c r="B9" s="156" t="s">
        <v>258</v>
      </c>
      <c r="C9" s="167" t="s">
        <v>259</v>
      </c>
      <c r="D9" s="161"/>
      <c r="E9" s="156" t="s">
        <v>260</v>
      </c>
      <c r="F9" s="170">
        <f>DATE(AktJahr,AktMonat+1,0)</f>
        <v>45016</v>
      </c>
      <c r="G9" s="158"/>
      <c r="H9" s="156" t="s">
        <v>261</v>
      </c>
      <c r="I9" s="161" t="str">
        <f>(AktJahr&amp;RIGHT("0"&amp;AktMonat,2))</f>
        <v>202303</v>
      </c>
      <c r="J9" t="s">
        <v>262</v>
      </c>
    </row>
    <row r="10" spans="2:11" ht="15" customHeight="1" x14ac:dyDescent="0.2">
      <c r="B10" s="156" t="s">
        <v>263</v>
      </c>
      <c r="C10" s="167" t="s">
        <v>264</v>
      </c>
      <c r="D10" s="161"/>
      <c r="E10" s="156" t="s">
        <v>265</v>
      </c>
      <c r="F10" s="160" t="str">
        <f>"V"&amp;ProgVersNr&amp;"("&amp;MapVersNr&amp;")"</f>
        <v>V(3.10)</v>
      </c>
      <c r="G10" s="161"/>
      <c r="H10" s="161"/>
      <c r="I10" s="161"/>
    </row>
    <row r="11" spans="2:11" ht="15" customHeight="1" x14ac:dyDescent="0.2">
      <c r="B11" s="156" t="s">
        <v>266</v>
      </c>
      <c r="C11" s="171"/>
      <c r="D11" s="172"/>
      <c r="E11" s="173" t="s">
        <v>267</v>
      </c>
      <c r="F11" s="160" t="str">
        <f>WaehrEinheit&amp;". "&amp;Waehrung</f>
        <v>Mio. €</v>
      </c>
      <c r="G11" s="161"/>
      <c r="H11" s="161"/>
      <c r="I11" s="161"/>
    </row>
    <row r="12" spans="2:11" ht="15" customHeight="1" x14ac:dyDescent="0.2">
      <c r="B12" s="156" t="s">
        <v>268</v>
      </c>
      <c r="C12" s="157"/>
      <c r="D12" s="172"/>
      <c r="E12" s="173" t="s">
        <v>269</v>
      </c>
      <c r="F12" s="160" t="str">
        <f>(AktMonat/3)&amp;". Quartal"</f>
        <v>1. Quartal</v>
      </c>
      <c r="G12" s="161"/>
      <c r="H12" s="161"/>
      <c r="I12" s="161"/>
    </row>
    <row r="13" spans="2:11" ht="15" customHeight="1" x14ac:dyDescent="0.2">
      <c r="B13" s="156" t="s">
        <v>270</v>
      </c>
      <c r="C13" s="167" t="s">
        <v>271</v>
      </c>
      <c r="D13" s="161"/>
      <c r="E13" s="156" t="s">
        <v>272</v>
      </c>
      <c r="F13" s="160" t="str">
        <f>AktQuartal&amp;" "&amp;AktJahr&amp;IF(AuswertBasis="Verband"," ("&amp;TvInstitute&amp;")","")</f>
        <v>1. Quartal 2023</v>
      </c>
      <c r="G13" s="161"/>
      <c r="H13" s="161"/>
      <c r="I13" s="161"/>
    </row>
    <row r="14" spans="2:11" ht="15" customHeight="1" x14ac:dyDescent="0.2">
      <c r="B14" s="156" t="s">
        <v>273</v>
      </c>
      <c r="C14" s="167"/>
      <c r="D14" s="161"/>
      <c r="E14" s="156" t="s">
        <v>274</v>
      </c>
      <c r="F14" s="160" t="str">
        <f>"Q"&amp;(AktMonat/3)</f>
        <v>Q1</v>
      </c>
      <c r="G14" s="161"/>
      <c r="H14" s="161"/>
      <c r="I14" s="161"/>
    </row>
    <row r="15" spans="2:11" ht="15" customHeight="1" x14ac:dyDescent="0.2">
      <c r="B15" s="156" t="s">
        <v>275</v>
      </c>
      <c r="C15" s="167" t="s">
        <v>276</v>
      </c>
      <c r="D15" s="161"/>
      <c r="E15" s="156" t="s">
        <v>277</v>
      </c>
      <c r="F15" s="174" t="str">
        <f>IF(KzRbwBerH="I",F21,IF(KzRbwBerH="S",F22,IF(KzRbwBerH="D",F23,"* -")))</f>
        <v>* Für die Berechnung des Risikobarwertes wurde der dynamische Ansatz gem. § 5 Abs. 1 Nr. 2 PfandBarwertV verwendet.</v>
      </c>
      <c r="G15" s="161"/>
      <c r="H15" s="161"/>
      <c r="I15" s="161"/>
    </row>
    <row r="16" spans="2:11" ht="15" customHeight="1" x14ac:dyDescent="0.2">
      <c r="B16" s="156" t="s">
        <v>278</v>
      </c>
      <c r="C16" s="167" t="s">
        <v>279</v>
      </c>
      <c r="D16" s="161"/>
      <c r="E16" s="156" t="s">
        <v>280</v>
      </c>
      <c r="F16" s="174" t="str">
        <f>IF(KzRbwBerO="I",F21,IF(KzRbwBerO="S",F22,IF(KzRbwBerO="D",F23,"* -")))</f>
        <v>* Für die Berechnung des Risikobarwertes wurde der dynamische Ansatz gem. § 5 Abs. 1 Nr. 2 PfandBarwertV verwendet.</v>
      </c>
      <c r="H16" s="161"/>
      <c r="I16" s="161"/>
    </row>
    <row r="17" spans="2:9" ht="15" customHeight="1" x14ac:dyDescent="0.2">
      <c r="B17" s="156" t="s">
        <v>281</v>
      </c>
      <c r="C17" s="167"/>
      <c r="D17" s="161"/>
      <c r="E17" s="156" t="s">
        <v>282</v>
      </c>
      <c r="F17" s="174" t="str">
        <f>IF(KzRbwBerS="I",F21,IF(KzRbwBerS="S",F22,IF(KzRbwBerS="D",F23,"* -")))</f>
        <v>* Für die Berechnung des Risikobarwertes wurde der dynamische Ansatz gem. § 5 Abs. 1 Nr. 2 PfandBarwertV verwendet.</v>
      </c>
      <c r="H17" s="161"/>
      <c r="I17" s="161"/>
    </row>
    <row r="18" spans="2:9" ht="15" customHeight="1" x14ac:dyDescent="0.2">
      <c r="B18" s="156" t="s">
        <v>283</v>
      </c>
      <c r="C18" s="167"/>
      <c r="D18" s="161"/>
      <c r="E18" s="156" t="s">
        <v>284</v>
      </c>
      <c r="F18" s="174" t="str">
        <f>IF(KzRbwBerF="I",F21,IF(KzRbwBerF="S",F22,IF(KzRbwBerF="D",F23,"* -")))</f>
        <v>* Für die Berechnung des Risikobarwertes wurde der dynamische Ansatz gem. § 5 Abs. 1 Nr. 2 PfandBarwertV verwendet.</v>
      </c>
      <c r="G18" s="161"/>
      <c r="H18" s="161"/>
      <c r="I18" s="161"/>
    </row>
    <row r="19" spans="2:9" ht="15" customHeight="1" x14ac:dyDescent="0.2">
      <c r="B19" s="156" t="s">
        <v>285</v>
      </c>
      <c r="C19" s="167" t="s">
        <v>286</v>
      </c>
      <c r="D19" s="161"/>
      <c r="E19" s="161"/>
      <c r="F19" s="175"/>
      <c r="G19" s="161"/>
      <c r="H19" s="161"/>
      <c r="I19" s="161"/>
    </row>
    <row r="20" spans="2:9" ht="15" customHeight="1" x14ac:dyDescent="0.2">
      <c r="B20" s="156" t="s">
        <v>287</v>
      </c>
      <c r="C20" s="167" t="s">
        <v>286</v>
      </c>
      <c r="D20" s="161"/>
      <c r="E20" s="161"/>
      <c r="F20" s="161"/>
      <c r="G20" s="161"/>
      <c r="H20" s="161"/>
      <c r="I20" s="161"/>
    </row>
    <row r="21" spans="2:9" ht="15" customHeight="1" x14ac:dyDescent="0.2">
      <c r="B21" s="156" t="s">
        <v>288</v>
      </c>
      <c r="C21" s="167" t="s">
        <v>289</v>
      </c>
      <c r="D21" s="161"/>
      <c r="E21" s="6" t="s">
        <v>290</v>
      </c>
      <c r="F21" s="6" t="s">
        <v>291</v>
      </c>
      <c r="G21" s="161"/>
      <c r="H21" s="161"/>
      <c r="I21" s="161"/>
    </row>
    <row r="22" spans="2:9" ht="15" customHeight="1" x14ac:dyDescent="0.2">
      <c r="B22" s="156" t="s">
        <v>292</v>
      </c>
      <c r="C22" s="167" t="s">
        <v>289</v>
      </c>
      <c r="D22" s="161"/>
      <c r="E22" s="6"/>
      <c r="F22" s="6" t="s">
        <v>293</v>
      </c>
      <c r="G22" s="161"/>
      <c r="H22" s="161"/>
      <c r="I22" s="161"/>
    </row>
    <row r="23" spans="2:9" ht="15" customHeight="1" x14ac:dyDescent="0.2">
      <c r="B23" s="156" t="s">
        <v>294</v>
      </c>
      <c r="C23" s="176"/>
      <c r="D23" s="161"/>
      <c r="E23" s="6"/>
      <c r="F23" s="6" t="s">
        <v>295</v>
      </c>
      <c r="G23" s="161"/>
      <c r="H23" s="161"/>
      <c r="I23" s="161"/>
    </row>
    <row r="24" spans="2:9" ht="15" customHeight="1" x14ac:dyDescent="0.2">
      <c r="B24" s="156" t="s">
        <v>296</v>
      </c>
      <c r="C24" s="177"/>
      <c r="D24" s="161"/>
      <c r="G24" s="161"/>
      <c r="H24" s="161"/>
      <c r="I24" s="161"/>
    </row>
    <row r="25" spans="2:9" ht="15" customHeight="1" x14ac:dyDescent="0.2">
      <c r="C25" s="161"/>
      <c r="D25" s="161"/>
      <c r="H25" s="161"/>
    </row>
    <row r="26" spans="2:9" ht="15" customHeight="1" x14ac:dyDescent="0.2"/>
    <row r="27" spans="2:9" ht="15" customHeight="1" x14ac:dyDescent="0.2">
      <c r="B27" t="s">
        <v>297</v>
      </c>
      <c r="C27" t="s">
        <v>298</v>
      </c>
    </row>
    <row r="28" spans="2:9" ht="15" customHeight="1" x14ac:dyDescent="0.2">
      <c r="C28" t="s">
        <v>299</v>
      </c>
    </row>
  </sheetData>
  <printOptions horizontalCentered="1"/>
  <pageMargins left="0.39374999999999999" right="0.39374999999999999" top="1.1812499999999999" bottom="0.78749999999999998" header="0.51180555555555496" footer="0.51180555555555496"/>
  <pageSetup paperSize="9" orientation="portrait"/>
  <headerFooter>
    <oddFooter>&amp;L&amp;8 &amp;C&amp;8 &amp;R&amp;8 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AMK70"/>
  <sheetViews>
    <sheetView showGridLines="0" showRowColHeaders="0" view="pageBreakPreview" zoomScale="60" zoomScaleNormal="85" workbookViewId="0">
      <selection activeCell="I21" sqref="I21"/>
    </sheetView>
  </sheetViews>
  <sheetFormatPr baseColWidth="10" defaultColWidth="9.140625" defaultRowHeight="12.75" x14ac:dyDescent="0.2"/>
  <cols>
    <col min="1" max="1" width="0.85546875" style="342" customWidth="1"/>
    <col min="2" max="2" width="28.7109375" style="342" customWidth="1"/>
    <col min="3" max="3" width="11.5703125" style="342" hidden="1" customWidth="1"/>
    <col min="4" max="7" width="17.7109375" style="342" customWidth="1"/>
    <col min="8" max="8" width="6.7109375" style="342" customWidth="1"/>
    <col min="9" max="10" width="14.7109375" style="342" customWidth="1"/>
    <col min="11" max="257" width="11.42578125" style="342" customWidth="1"/>
    <col min="258" max="1025" width="11.42578125" style="338" customWidth="1"/>
  </cols>
  <sheetData>
    <row r="1" spans="1:10" ht="5.0999999999999996" customHeight="1" x14ac:dyDescent="0.2"/>
    <row r="2" spans="1:10" ht="12.75" customHeight="1" x14ac:dyDescent="0.2">
      <c r="B2" s="32" t="s">
        <v>29</v>
      </c>
      <c r="C2" s="32"/>
      <c r="D2" s="32"/>
      <c r="E2" s="32"/>
      <c r="F2" s="32"/>
      <c r="G2" s="32"/>
    </row>
    <row r="3" spans="1:10" ht="16.5" customHeight="1" x14ac:dyDescent="0.2"/>
    <row r="4" spans="1:10" ht="12.75" customHeight="1" x14ac:dyDescent="0.2">
      <c r="B4" s="366" t="s">
        <v>30</v>
      </c>
      <c r="C4" s="367"/>
      <c r="D4" s="367"/>
      <c r="E4" s="367"/>
      <c r="F4" s="367"/>
      <c r="G4" s="367"/>
    </row>
    <row r="5" spans="1:10" ht="12.75" customHeight="1" x14ac:dyDescent="0.2">
      <c r="B5" s="366" t="str">
        <f>UebInstitutQuartal</f>
        <v>1. Quartal 2023</v>
      </c>
      <c r="C5" s="367"/>
      <c r="D5" s="367"/>
      <c r="F5" s="5"/>
      <c r="G5" s="5"/>
    </row>
    <row r="6" spans="1:10" ht="12.75" customHeight="1" x14ac:dyDescent="0.2"/>
    <row r="7" spans="1:10" ht="24" customHeight="1" x14ac:dyDescent="0.2">
      <c r="B7" s="33"/>
    </row>
    <row r="8" spans="1:10" ht="25.5" customHeight="1" x14ac:dyDescent="0.2">
      <c r="A8" s="15">
        <v>0</v>
      </c>
      <c r="B8" s="19" t="s">
        <v>13</v>
      </c>
      <c r="C8" s="34"/>
      <c r="D8" s="368" t="str">
        <f>AktQuartKurz&amp;" "&amp;AktJahr</f>
        <v>Q1 2023</v>
      </c>
      <c r="E8" s="367"/>
      <c r="F8" s="369" t="str">
        <f>AktQuartKurz&amp;" "&amp;(AktJahr-1)</f>
        <v>Q1 2022</v>
      </c>
      <c r="G8" s="367"/>
      <c r="I8" s="200" t="str">
        <f>AktQuartKurz&amp;" "&amp;AktJahr&amp;CHAR(10)&amp;
"FäV (12 Monate)*"</f>
        <v>Q1 2023
FäV (12 Monate)*</v>
      </c>
      <c r="J8" s="200" t="str">
        <f>AktQuartKurz&amp;" "&amp;(AktJahr-1)&amp;"**"&amp;CHAR(10)&amp;
"FäV (12 Monate)*"</f>
        <v>Q1 2022**
FäV (12 Monate)*</v>
      </c>
    </row>
    <row r="9" spans="1:10" ht="12.75" customHeight="1" x14ac:dyDescent="0.2">
      <c r="A9" s="15">
        <v>0</v>
      </c>
      <c r="B9" s="370"/>
      <c r="C9" s="367"/>
      <c r="D9" s="35" t="s">
        <v>31</v>
      </c>
      <c r="E9" s="36" t="s">
        <v>15</v>
      </c>
      <c r="F9" s="35" t="str">
        <f>D9</f>
        <v>Pfandbriefumlauf</v>
      </c>
      <c r="G9" s="36" t="s">
        <v>15</v>
      </c>
      <c r="I9" s="35" t="s">
        <v>31</v>
      </c>
      <c r="J9" s="36" t="str">
        <f>I9</f>
        <v>Pfandbriefumlauf</v>
      </c>
    </row>
    <row r="10" spans="1:10" ht="12.75" customHeight="1" x14ac:dyDescent="0.2">
      <c r="A10" s="15">
        <v>0</v>
      </c>
      <c r="B10" s="371" t="s">
        <v>32</v>
      </c>
      <c r="C10" s="361"/>
      <c r="D10" s="37" t="str">
        <f>Einheit_Waehrung</f>
        <v>Mio. €</v>
      </c>
      <c r="E10" s="38" t="str">
        <f>D10</f>
        <v>Mio. €</v>
      </c>
      <c r="F10" s="37" t="str">
        <f>D10</f>
        <v>Mio. €</v>
      </c>
      <c r="G10" s="38" t="str">
        <f>D10</f>
        <v>Mio. €</v>
      </c>
      <c r="I10" s="37" t="str">
        <f>D10</f>
        <v>Mio. €</v>
      </c>
      <c r="J10" s="38" t="str">
        <f>I10</f>
        <v>Mio. €</v>
      </c>
    </row>
    <row r="11" spans="1:10" ht="12.75" customHeight="1" x14ac:dyDescent="0.2">
      <c r="A11" s="15">
        <v>0</v>
      </c>
      <c r="B11" s="372" t="s">
        <v>33</v>
      </c>
      <c r="C11" s="373"/>
      <c r="D11" s="39">
        <v>15</v>
      </c>
      <c r="E11" s="40">
        <v>1310.4379080000001</v>
      </c>
      <c r="F11" s="39">
        <v>380</v>
      </c>
      <c r="G11" s="40">
        <v>828.1</v>
      </c>
      <c r="I11" s="39">
        <v>0</v>
      </c>
      <c r="J11" s="40">
        <v>0</v>
      </c>
    </row>
    <row r="12" spans="1:10" ht="12.75" customHeight="1" x14ac:dyDescent="0.2">
      <c r="A12" s="15">
        <v>0</v>
      </c>
      <c r="B12" s="372" t="s">
        <v>34</v>
      </c>
      <c r="C12" s="373"/>
      <c r="D12" s="39">
        <v>2020</v>
      </c>
      <c r="E12" s="40">
        <v>1636.9251039999999</v>
      </c>
      <c r="F12" s="39">
        <v>1568.6</v>
      </c>
      <c r="G12" s="40">
        <v>1163.5999999999999</v>
      </c>
      <c r="I12" s="39">
        <v>0</v>
      </c>
      <c r="J12" s="40">
        <v>0</v>
      </c>
    </row>
    <row r="13" spans="1:10" ht="12.75" customHeight="1" x14ac:dyDescent="0.2">
      <c r="A13" s="15"/>
      <c r="B13" s="372" t="s">
        <v>35</v>
      </c>
      <c r="C13" s="373"/>
      <c r="D13" s="39">
        <v>1253</v>
      </c>
      <c r="E13" s="40">
        <v>1439.860105</v>
      </c>
      <c r="F13" s="39">
        <v>15</v>
      </c>
      <c r="G13" s="40">
        <v>1153.3</v>
      </c>
      <c r="I13" s="39">
        <v>15</v>
      </c>
      <c r="J13" s="40">
        <v>0</v>
      </c>
    </row>
    <row r="14" spans="1:10" ht="12.75" customHeight="1" x14ac:dyDescent="0.2">
      <c r="A14" s="15">
        <v>0</v>
      </c>
      <c r="B14" s="341" t="s">
        <v>36</v>
      </c>
      <c r="C14" s="341"/>
      <c r="D14" s="41">
        <v>3300</v>
      </c>
      <c r="E14" s="189">
        <v>1376.4514280000001</v>
      </c>
      <c r="F14" s="41">
        <v>1045</v>
      </c>
      <c r="G14" s="189">
        <v>1386.2</v>
      </c>
      <c r="I14" s="39">
        <v>2020</v>
      </c>
      <c r="J14" s="40">
        <v>0</v>
      </c>
    </row>
    <row r="15" spans="1:10" ht="12.75" customHeight="1" x14ac:dyDescent="0.2">
      <c r="A15" s="15">
        <v>0</v>
      </c>
      <c r="B15" s="341" t="s">
        <v>37</v>
      </c>
      <c r="C15" s="341"/>
      <c r="D15" s="41">
        <v>1052</v>
      </c>
      <c r="E15" s="189">
        <v>2650.1002539999999</v>
      </c>
      <c r="F15" s="41">
        <v>2103</v>
      </c>
      <c r="G15" s="189">
        <v>2362</v>
      </c>
      <c r="I15" s="39">
        <v>4553</v>
      </c>
      <c r="J15" s="40">
        <v>0</v>
      </c>
    </row>
    <row r="16" spans="1:10" ht="12.75" customHeight="1" x14ac:dyDescent="0.2">
      <c r="A16" s="15">
        <v>0</v>
      </c>
      <c r="B16" s="341" t="s">
        <v>38</v>
      </c>
      <c r="C16" s="341"/>
      <c r="D16" s="41">
        <v>1510</v>
      </c>
      <c r="E16" s="189">
        <v>2499.180179</v>
      </c>
      <c r="F16" s="41">
        <v>1052</v>
      </c>
      <c r="G16" s="189">
        <v>2818.6</v>
      </c>
      <c r="I16" s="39">
        <v>1052</v>
      </c>
      <c r="J16" s="40">
        <v>0</v>
      </c>
    </row>
    <row r="17" spans="1:10" ht="12.75" customHeight="1" x14ac:dyDescent="0.2">
      <c r="A17" s="15">
        <v>0</v>
      </c>
      <c r="B17" s="341" t="s">
        <v>39</v>
      </c>
      <c r="C17" s="341"/>
      <c r="D17" s="41">
        <v>1325</v>
      </c>
      <c r="E17" s="189">
        <v>1407.393998</v>
      </c>
      <c r="F17" s="41">
        <v>10</v>
      </c>
      <c r="G17" s="189">
        <v>2020.3</v>
      </c>
      <c r="I17" s="39">
        <v>1510</v>
      </c>
      <c r="J17" s="40">
        <v>0</v>
      </c>
    </row>
    <row r="18" spans="1:10" ht="12.75" customHeight="1" x14ac:dyDescent="0.2">
      <c r="A18" s="15">
        <v>0</v>
      </c>
      <c r="B18" s="372" t="s">
        <v>40</v>
      </c>
      <c r="C18" s="373"/>
      <c r="D18" s="39">
        <v>70</v>
      </c>
      <c r="E18" s="40">
        <v>4049.7054440000002</v>
      </c>
      <c r="F18" s="39">
        <v>1360</v>
      </c>
      <c r="G18" s="40">
        <v>4334.6000000000004</v>
      </c>
      <c r="I18" s="39">
        <v>1395</v>
      </c>
      <c r="J18" s="40">
        <v>0</v>
      </c>
    </row>
    <row r="19" spans="1:10" ht="12.75" customHeight="1" x14ac:dyDescent="0.2">
      <c r="A19" s="15">
        <v>0</v>
      </c>
      <c r="B19" s="372" t="s">
        <v>41</v>
      </c>
      <c r="C19" s="373"/>
      <c r="D19" s="39">
        <v>50</v>
      </c>
      <c r="E19" s="40">
        <v>360.29760599999997</v>
      </c>
      <c r="F19" s="39">
        <v>50</v>
      </c>
      <c r="G19" s="40">
        <v>299.39999999999998</v>
      </c>
      <c r="I19" s="39">
        <v>50</v>
      </c>
      <c r="J19" s="40">
        <v>0</v>
      </c>
    </row>
    <row r="20" spans="1:10" ht="20.100000000000001" customHeight="1" x14ac:dyDescent="0.2"/>
    <row r="21" spans="1:10" ht="25.5" customHeight="1" x14ac:dyDescent="0.2">
      <c r="A21" s="15">
        <v>1</v>
      </c>
      <c r="B21" s="19" t="s">
        <v>42</v>
      </c>
      <c r="C21" s="34"/>
      <c r="D21" s="374" t="str">
        <f>AktQuartKurz&amp;" "&amp;AktJahr</f>
        <v>Q1 2023</v>
      </c>
      <c r="E21" s="357"/>
      <c r="F21" s="368" t="str">
        <f>AktQuartKurz&amp;" "&amp;(AktJahr-1)</f>
        <v>Q1 2022</v>
      </c>
      <c r="G21" s="367"/>
      <c r="I21" s="201" t="str">
        <f>AktQuartKurz&amp;" "&amp;AktJahr&amp;CHAR(10)&amp;
"FäV (12 Monate)*"</f>
        <v>Q1 2023
FäV (12 Monate)*</v>
      </c>
      <c r="J21" s="201" t="str">
        <f>AktQuartKurz&amp;" "&amp;(AktJahr-1)&amp;"**"&amp;CHAR(10)&amp;
"FäV (12 Monate)*"</f>
        <v>Q1 2022**
FäV (12 Monate)*</v>
      </c>
    </row>
    <row r="22" spans="1:10" ht="12.75" customHeight="1" x14ac:dyDescent="0.2">
      <c r="A22" s="15">
        <v>1</v>
      </c>
      <c r="B22" s="370"/>
      <c r="C22" s="367"/>
      <c r="D22" s="35" t="s">
        <v>31</v>
      </c>
      <c r="E22" s="36" t="s">
        <v>15</v>
      </c>
      <c r="F22" s="35" t="str">
        <f>D22</f>
        <v>Pfandbriefumlauf</v>
      </c>
      <c r="G22" s="36" t="s">
        <v>15</v>
      </c>
      <c r="I22" s="35" t="s">
        <v>31</v>
      </c>
      <c r="J22" s="36" t="str">
        <f>I22</f>
        <v>Pfandbriefumlauf</v>
      </c>
    </row>
    <row r="23" spans="1:10" ht="12.75" customHeight="1" x14ac:dyDescent="0.2">
      <c r="A23" s="15">
        <v>1</v>
      </c>
      <c r="B23" s="371" t="s">
        <v>32</v>
      </c>
      <c r="C23" s="361"/>
      <c r="D23" s="37" t="str">
        <f>Einheit_Waehrung</f>
        <v>Mio. €</v>
      </c>
      <c r="E23" s="38" t="str">
        <f>D23</f>
        <v>Mio. €</v>
      </c>
      <c r="F23" s="37" t="str">
        <f>D23</f>
        <v>Mio. €</v>
      </c>
      <c r="G23" s="38" t="str">
        <f>D23</f>
        <v>Mio. €</v>
      </c>
      <c r="I23" s="37" t="str">
        <f>D23</f>
        <v>Mio. €</v>
      </c>
      <c r="J23" s="38" t="str">
        <f>I23</f>
        <v>Mio. €</v>
      </c>
    </row>
    <row r="24" spans="1:10" ht="12.75" customHeight="1" x14ac:dyDescent="0.2">
      <c r="A24" s="15">
        <v>1</v>
      </c>
      <c r="B24" s="372" t="s">
        <v>33</v>
      </c>
      <c r="C24" s="373"/>
      <c r="D24" s="39">
        <v>1628.5623619999999</v>
      </c>
      <c r="E24" s="40">
        <v>1980.196995</v>
      </c>
      <c r="F24" s="39">
        <v>2361.1</v>
      </c>
      <c r="G24" s="40">
        <v>1404.8</v>
      </c>
      <c r="I24" s="39">
        <v>0</v>
      </c>
      <c r="J24" s="40">
        <v>0</v>
      </c>
    </row>
    <row r="25" spans="1:10" ht="12.75" customHeight="1" x14ac:dyDescent="0.2">
      <c r="A25" s="15"/>
      <c r="B25" s="372" t="s">
        <v>34</v>
      </c>
      <c r="C25" s="373"/>
      <c r="D25" s="39">
        <v>1598.7937890000001</v>
      </c>
      <c r="E25" s="40">
        <v>1527.7720179999999</v>
      </c>
      <c r="F25" s="39">
        <v>2414.1999999999998</v>
      </c>
      <c r="G25" s="40">
        <v>2310.1</v>
      </c>
      <c r="I25" s="39">
        <v>0</v>
      </c>
      <c r="J25" s="40">
        <v>0</v>
      </c>
    </row>
    <row r="26" spans="1:10" ht="12.75" customHeight="1" x14ac:dyDescent="0.2">
      <c r="A26" s="15">
        <v>1</v>
      </c>
      <c r="B26" s="372" t="s">
        <v>35</v>
      </c>
      <c r="C26" s="373"/>
      <c r="D26" s="39">
        <v>2814.6536980000001</v>
      </c>
      <c r="E26" s="40">
        <v>1508.787879</v>
      </c>
      <c r="F26" s="39">
        <v>3378.6</v>
      </c>
      <c r="G26" s="40">
        <v>1948.9</v>
      </c>
      <c r="I26" s="39">
        <v>1628.5623619999999</v>
      </c>
      <c r="J26" s="40">
        <v>0</v>
      </c>
    </row>
    <row r="27" spans="1:10" ht="12.75" customHeight="1" x14ac:dyDescent="0.2">
      <c r="A27" s="15">
        <v>1</v>
      </c>
      <c r="B27" s="341" t="s">
        <v>36</v>
      </c>
      <c r="C27" s="341"/>
      <c r="D27" s="41">
        <v>2315.322291</v>
      </c>
      <c r="E27" s="189">
        <v>1316.533496</v>
      </c>
      <c r="F27" s="41">
        <v>2346.5</v>
      </c>
      <c r="G27" s="189">
        <v>1339.7</v>
      </c>
      <c r="I27" s="39">
        <v>1598.7937890000001</v>
      </c>
      <c r="J27" s="40">
        <v>0</v>
      </c>
    </row>
    <row r="28" spans="1:10" ht="12.75" customHeight="1" x14ac:dyDescent="0.2">
      <c r="A28" s="15">
        <v>1</v>
      </c>
      <c r="B28" s="341" t="s">
        <v>37</v>
      </c>
      <c r="C28" s="341"/>
      <c r="D28" s="41">
        <v>2145.2241610000001</v>
      </c>
      <c r="E28" s="189">
        <v>2919.0525819999998</v>
      </c>
      <c r="F28" s="41">
        <v>3229.8</v>
      </c>
      <c r="G28" s="189">
        <v>2498.5</v>
      </c>
      <c r="I28" s="39">
        <v>5129.9759889999996</v>
      </c>
      <c r="J28" s="40">
        <v>0</v>
      </c>
    </row>
    <row r="29" spans="1:10" ht="12.75" customHeight="1" x14ac:dyDescent="0.2">
      <c r="A29" s="15">
        <v>1</v>
      </c>
      <c r="B29" s="341" t="s">
        <v>38</v>
      </c>
      <c r="C29" s="341"/>
      <c r="D29" s="41">
        <v>2143.0070000000001</v>
      </c>
      <c r="E29" s="189">
        <v>2647.69866</v>
      </c>
      <c r="F29" s="41">
        <v>2189.4</v>
      </c>
      <c r="G29" s="189">
        <v>2881.1</v>
      </c>
      <c r="I29" s="39">
        <v>2145.2241610000001</v>
      </c>
      <c r="J29" s="40">
        <v>0</v>
      </c>
    </row>
    <row r="30" spans="1:10" ht="12.75" customHeight="1" x14ac:dyDescent="0.2">
      <c r="A30" s="15">
        <v>1</v>
      </c>
      <c r="B30" s="341" t="s">
        <v>39</v>
      </c>
      <c r="C30" s="341"/>
      <c r="D30" s="41">
        <v>1926.9886019999999</v>
      </c>
      <c r="E30" s="189">
        <v>3817.2057089999998</v>
      </c>
      <c r="F30" s="41">
        <v>2160.1999999999998</v>
      </c>
      <c r="G30" s="189">
        <v>2609.6</v>
      </c>
      <c r="I30" s="39">
        <v>2143.0070000000001</v>
      </c>
      <c r="J30" s="40">
        <v>0</v>
      </c>
    </row>
    <row r="31" spans="1:10" ht="12.75" customHeight="1" x14ac:dyDescent="0.2">
      <c r="A31" s="15">
        <v>1</v>
      </c>
      <c r="B31" s="372" t="s">
        <v>40</v>
      </c>
      <c r="C31" s="373"/>
      <c r="D31" s="39">
        <v>4067.3500949999998</v>
      </c>
      <c r="E31" s="40">
        <v>7325.2884210000002</v>
      </c>
      <c r="F31" s="39">
        <v>5696.9</v>
      </c>
      <c r="G31" s="40">
        <v>8662</v>
      </c>
      <c r="I31" s="39">
        <v>5704.4677309999997</v>
      </c>
      <c r="J31" s="40">
        <v>0</v>
      </c>
    </row>
    <row r="32" spans="1:10" ht="12.75" customHeight="1" x14ac:dyDescent="0.2">
      <c r="B32" s="372" t="s">
        <v>41</v>
      </c>
      <c r="C32" s="373"/>
      <c r="D32" s="39">
        <v>4716.7235810000002</v>
      </c>
      <c r="E32" s="40">
        <v>9691.3407420000003</v>
      </c>
      <c r="F32" s="39">
        <v>4747.8999999999996</v>
      </c>
      <c r="G32" s="40">
        <v>8836.6</v>
      </c>
      <c r="I32" s="39">
        <v>5006.5945470000006</v>
      </c>
      <c r="J32" s="40">
        <v>0</v>
      </c>
    </row>
    <row r="33" spans="1:10" ht="12.75" customHeight="1" x14ac:dyDescent="0.2">
      <c r="A33" s="15">
        <v>2</v>
      </c>
    </row>
    <row r="34" spans="1:10" ht="25.5" customHeight="1" x14ac:dyDescent="0.2">
      <c r="A34" s="15">
        <v>3</v>
      </c>
      <c r="D34" s="367"/>
      <c r="E34" s="367"/>
      <c r="F34" s="367"/>
      <c r="G34" s="367"/>
    </row>
    <row r="35" spans="1:10" ht="12.75" customHeight="1" x14ac:dyDescent="0.2">
      <c r="B35" s="367"/>
      <c r="C35" s="367"/>
    </row>
    <row r="36" spans="1:10" ht="12.75" customHeight="1" x14ac:dyDescent="0.2">
      <c r="B36" s="367"/>
      <c r="C36" s="367"/>
    </row>
    <row r="37" spans="1:10" ht="12.75" customHeight="1" x14ac:dyDescent="0.2">
      <c r="B37" s="367"/>
      <c r="C37" s="367"/>
    </row>
    <row r="38" spans="1:10" ht="12.75" customHeight="1" x14ac:dyDescent="0.2">
      <c r="B38" s="367"/>
      <c r="C38" s="367"/>
    </row>
    <row r="39" spans="1:10" x14ac:dyDescent="0.2">
      <c r="B39" s="375" t="s">
        <v>43</v>
      </c>
      <c r="C39" s="367"/>
      <c r="D39" s="367"/>
      <c r="E39" s="367"/>
      <c r="F39" s="367"/>
      <c r="G39" s="367"/>
    </row>
    <row r="40" spans="1:10" ht="12.6" customHeight="1" x14ac:dyDescent="0.2">
      <c r="B40" s="137"/>
      <c r="C40" s="138"/>
      <c r="D40" s="376" t="str">
        <f>AktQuartKurz&amp;" "&amp;AktJahr</f>
        <v>Q1 2023</v>
      </c>
      <c r="E40" s="367"/>
      <c r="F40" s="377" t="str">
        <f>AktQuartKurz&amp;" "&amp;(AktJahr-1)&amp;"**"</f>
        <v>Q1 2022**</v>
      </c>
      <c r="G40" s="367"/>
    </row>
    <row r="41" spans="1:10" ht="185.25" customHeight="1" x14ac:dyDescent="0.2">
      <c r="B41" s="202" t="s">
        <v>44</v>
      </c>
      <c r="C41" s="178" t="s">
        <v>45</v>
      </c>
      <c r="D41" s="378" t="s">
        <v>46</v>
      </c>
      <c r="E41" s="379"/>
      <c r="F41" s="380"/>
      <c r="G41" s="379"/>
      <c r="H41" s="381"/>
    </row>
    <row r="42" spans="1:10" ht="382.5" customHeight="1" x14ac:dyDescent="0.2">
      <c r="B42" s="202" t="s">
        <v>47</v>
      </c>
      <c r="C42" s="354"/>
      <c r="D42" s="378" t="s">
        <v>48</v>
      </c>
      <c r="E42" s="379"/>
      <c r="F42" s="380"/>
      <c r="G42" s="379"/>
      <c r="H42" s="381"/>
    </row>
    <row r="44" spans="1:10" x14ac:dyDescent="0.2">
      <c r="B44" s="367"/>
      <c r="C44" s="367"/>
    </row>
    <row r="45" spans="1:10" ht="28.5" customHeight="1" x14ac:dyDescent="0.2">
      <c r="B45" s="382" t="s">
        <v>49</v>
      </c>
      <c r="C45" s="367"/>
      <c r="D45" s="367"/>
      <c r="E45" s="367"/>
      <c r="F45" s="367"/>
      <c r="G45" s="367"/>
      <c r="H45" s="367"/>
      <c r="I45" s="367"/>
      <c r="J45" s="367"/>
    </row>
    <row r="46" spans="1:10" x14ac:dyDescent="0.2">
      <c r="B46" s="382" t="s">
        <v>23</v>
      </c>
      <c r="C46" s="367"/>
      <c r="D46" s="367"/>
      <c r="E46" s="367"/>
      <c r="F46" s="367"/>
      <c r="G46" s="367"/>
      <c r="H46" s="367"/>
      <c r="I46" s="367"/>
      <c r="J46" s="367"/>
    </row>
    <row r="47" spans="1:10" x14ac:dyDescent="0.2">
      <c r="D47" s="367"/>
      <c r="E47" s="367"/>
      <c r="F47" s="367"/>
      <c r="G47" s="367"/>
    </row>
    <row r="48" spans="1:10" ht="12.75" customHeight="1" x14ac:dyDescent="0.2"/>
    <row r="49" spans="2:7" ht="12.75" customHeight="1" x14ac:dyDescent="0.2">
      <c r="B49" s="367"/>
      <c r="C49" s="367"/>
    </row>
    <row r="50" spans="2:7" ht="12.75" customHeight="1" x14ac:dyDescent="0.2">
      <c r="B50" s="367"/>
      <c r="C50" s="367"/>
    </row>
    <row r="51" spans="2:7" ht="12.75" customHeight="1" x14ac:dyDescent="0.2">
      <c r="B51" s="367"/>
      <c r="C51" s="367"/>
    </row>
    <row r="52" spans="2:7" ht="12.75" customHeight="1" x14ac:dyDescent="0.2">
      <c r="B52" s="367"/>
      <c r="C52" s="367"/>
    </row>
    <row r="53" spans="2:7" ht="12.75" customHeight="1" x14ac:dyDescent="0.2"/>
    <row r="54" spans="2:7" ht="12.75" customHeight="1" x14ac:dyDescent="0.2"/>
    <row r="55" spans="2:7" ht="12.75" customHeight="1" x14ac:dyDescent="0.2"/>
    <row r="56" spans="2:7" ht="12.75" customHeight="1" x14ac:dyDescent="0.2"/>
    <row r="57" spans="2:7" ht="12.75" customHeight="1" x14ac:dyDescent="0.2">
      <c r="B57" s="367"/>
      <c r="C57" s="367"/>
    </row>
    <row r="58" spans="2:7" ht="12.75" customHeight="1" x14ac:dyDescent="0.2">
      <c r="B58" s="367"/>
      <c r="C58" s="367"/>
    </row>
    <row r="63" spans="2:7" x14ac:dyDescent="0.2">
      <c r="B63" s="367"/>
      <c r="C63" s="367"/>
      <c r="D63" s="367"/>
      <c r="E63" s="367"/>
      <c r="F63" s="367"/>
      <c r="G63" s="367"/>
    </row>
    <row r="64" spans="2:7" ht="12.6" customHeight="1" thickBot="1" x14ac:dyDescent="0.25">
      <c r="D64" s="367"/>
      <c r="E64" s="367"/>
      <c r="F64" s="367"/>
      <c r="G64" s="367"/>
    </row>
    <row r="65" spans="2:10" ht="185.25" customHeight="1" thickBot="1" x14ac:dyDescent="0.25">
      <c r="D65" s="367"/>
      <c r="E65" s="367"/>
      <c r="F65" s="367"/>
      <c r="G65" s="367"/>
    </row>
    <row r="66" spans="2:10" ht="382.5" customHeight="1" thickBot="1" x14ac:dyDescent="0.25">
      <c r="D66" s="367"/>
      <c r="E66" s="367"/>
      <c r="F66" s="367"/>
      <c r="G66" s="367"/>
    </row>
    <row r="69" spans="2:10" ht="28.5" customHeight="1" x14ac:dyDescent="0.2">
      <c r="B69" s="367"/>
      <c r="C69" s="367"/>
      <c r="D69" s="367"/>
      <c r="E69" s="367"/>
      <c r="F69" s="367"/>
      <c r="G69" s="367"/>
      <c r="H69" s="367"/>
      <c r="I69" s="367"/>
      <c r="J69" s="367"/>
    </row>
    <row r="70" spans="2:10" x14ac:dyDescent="0.2">
      <c r="B70" s="367"/>
      <c r="C70" s="367"/>
      <c r="D70" s="367"/>
      <c r="E70" s="367"/>
      <c r="F70" s="367"/>
      <c r="G70" s="367"/>
      <c r="H70" s="367"/>
      <c r="I70" s="367"/>
      <c r="J70" s="367"/>
    </row>
  </sheetData>
  <mergeCells count="53">
    <mergeCell ref="B50:C50"/>
    <mergeCell ref="B51:C51"/>
    <mergeCell ref="B52:C52"/>
    <mergeCell ref="B69:J69"/>
    <mergeCell ref="B70:J70"/>
    <mergeCell ref="B63:G63"/>
    <mergeCell ref="D64:E64"/>
    <mergeCell ref="D65:E65"/>
    <mergeCell ref="D66:E66"/>
    <mergeCell ref="F64:G64"/>
    <mergeCell ref="F65:G65"/>
    <mergeCell ref="F66:G66"/>
    <mergeCell ref="B38:C38"/>
    <mergeCell ref="B44:C44"/>
    <mergeCell ref="D47:E47"/>
    <mergeCell ref="B57:C57"/>
    <mergeCell ref="B58:C58"/>
    <mergeCell ref="B39:G39"/>
    <mergeCell ref="D40:E40"/>
    <mergeCell ref="F40:G40"/>
    <mergeCell ref="D41:E41"/>
    <mergeCell ref="F41:H41"/>
    <mergeCell ref="D42:E42"/>
    <mergeCell ref="F42:H42"/>
    <mergeCell ref="B45:J45"/>
    <mergeCell ref="B46:J46"/>
    <mergeCell ref="F47:G47"/>
    <mergeCell ref="B49:C49"/>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5" right="0.39374999999999999" top="0.78749999999999998" bottom="0.78680555555555598" header="0.51180555555555496" footer="0.59027777777777801"/>
  <pageSetup paperSize="9" scale="36" orientation="portrait" r:id="rId1"/>
  <headerFooter>
    <oddFooter>&amp;L&amp;8 &amp;C&amp;8 &amp;R&amp;8 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AMK54"/>
  <sheetViews>
    <sheetView showGridLines="0" showRowColHeaders="0" view="pageBreakPreview" zoomScale="60" zoomScaleNormal="100" workbookViewId="0">
      <selection activeCell="B1" sqref="B1"/>
    </sheetView>
  </sheetViews>
  <sheetFormatPr baseColWidth="10" defaultColWidth="9.140625" defaultRowHeight="12.75" x14ac:dyDescent="0.2"/>
  <cols>
    <col min="1" max="1" width="0.85546875" style="342" customWidth="1"/>
    <col min="2" max="2" width="38.7109375" style="342" customWidth="1"/>
    <col min="3" max="3" width="2.7109375" style="342" customWidth="1"/>
    <col min="4" max="5" width="23.7109375" style="342" customWidth="1"/>
    <col min="6" max="6" width="3.140625" style="342" customWidth="1"/>
    <col min="7" max="257" width="11.42578125" style="342" customWidth="1"/>
    <col min="258" max="1025" width="11.42578125" style="338" customWidth="1"/>
  </cols>
  <sheetData>
    <row r="1" spans="1:5" ht="5.0999999999999996" customHeight="1" x14ac:dyDescent="0.2"/>
    <row r="2" spans="1:5" ht="12.75" customHeight="1" x14ac:dyDescent="0.2">
      <c r="B2" s="5" t="s">
        <v>50</v>
      </c>
      <c r="C2" s="5"/>
      <c r="D2" s="5"/>
      <c r="E2" s="5"/>
    </row>
    <row r="3" spans="1:5" ht="12.75" customHeight="1" x14ac:dyDescent="0.2">
      <c r="B3" s="6"/>
      <c r="C3" s="6"/>
      <c r="D3" s="6"/>
      <c r="E3" s="6"/>
    </row>
    <row r="4" spans="1:5" ht="12.75" customHeight="1" x14ac:dyDescent="0.2">
      <c r="B4" s="346" t="s">
        <v>51</v>
      </c>
      <c r="C4" s="346"/>
      <c r="D4" s="346"/>
      <c r="E4" s="346"/>
    </row>
    <row r="5" spans="1:5" ht="12.75" customHeight="1" x14ac:dyDescent="0.2">
      <c r="B5" s="384" t="str">
        <f>UebInstitutQuartal</f>
        <v>1. Quartal 2023</v>
      </c>
      <c r="C5" s="367"/>
      <c r="D5" s="367"/>
      <c r="E5" s="367"/>
    </row>
    <row r="6" spans="1:5" ht="12.75" customHeight="1" x14ac:dyDescent="0.2"/>
    <row r="7" spans="1:5" ht="12.75" customHeight="1" x14ac:dyDescent="0.2">
      <c r="A7" s="15">
        <v>0</v>
      </c>
      <c r="B7" s="42" t="s">
        <v>52</v>
      </c>
      <c r="C7" s="42"/>
      <c r="D7" s="43" t="str">
        <f>AktQuartKurz&amp;" "&amp;AktJahr</f>
        <v>Q1 2023</v>
      </c>
      <c r="E7" s="43" t="str">
        <f>AktQuartKurz&amp;" "&amp;(AktJahr-1)</f>
        <v>Q1 2022</v>
      </c>
    </row>
    <row r="8" spans="1:5" ht="12.75" customHeight="1" x14ac:dyDescent="0.2">
      <c r="A8" s="15">
        <v>0</v>
      </c>
      <c r="B8" s="44"/>
      <c r="C8" s="44"/>
      <c r="D8" s="45" t="str">
        <f>Einheit_Waehrung</f>
        <v>Mio. €</v>
      </c>
      <c r="E8" s="45" t="str">
        <f>D8</f>
        <v>Mio. €</v>
      </c>
    </row>
    <row r="9" spans="1:5" ht="12.75" customHeight="1" x14ac:dyDescent="0.2">
      <c r="A9" s="15">
        <v>0</v>
      </c>
      <c r="B9" s="46" t="s">
        <v>53</v>
      </c>
      <c r="C9" s="46"/>
      <c r="D9" s="39">
        <v>1052.1836049999999</v>
      </c>
      <c r="E9" s="47">
        <v>882.4</v>
      </c>
    </row>
    <row r="10" spans="1:5" ht="12.75" customHeight="1" x14ac:dyDescent="0.2">
      <c r="A10" s="15">
        <v>0</v>
      </c>
      <c r="B10" s="48" t="s">
        <v>54</v>
      </c>
      <c r="C10" s="48"/>
      <c r="D10" s="39">
        <v>344.76372199999997</v>
      </c>
      <c r="E10" s="47">
        <v>279.8</v>
      </c>
    </row>
    <row r="11" spans="1:5" ht="12.75" customHeight="1" x14ac:dyDescent="0.2">
      <c r="A11" s="15"/>
      <c r="B11" s="48" t="s">
        <v>55</v>
      </c>
      <c r="C11" s="48"/>
      <c r="D11" s="39">
        <v>833.75856999999996</v>
      </c>
      <c r="E11" s="47">
        <v>842.4</v>
      </c>
    </row>
    <row r="12" spans="1:5" ht="12.75" customHeight="1" x14ac:dyDescent="0.2">
      <c r="A12" s="15">
        <v>0</v>
      </c>
      <c r="B12" s="48" t="s">
        <v>56</v>
      </c>
      <c r="C12" s="48"/>
      <c r="D12" s="39">
        <v>14167.881536000001</v>
      </c>
      <c r="E12" s="47">
        <v>14000.9</v>
      </c>
    </row>
    <row r="13" spans="1:5" ht="12.75" customHeight="1" x14ac:dyDescent="0.2">
      <c r="A13" s="15">
        <v>0</v>
      </c>
      <c r="B13" s="49" t="s">
        <v>57</v>
      </c>
      <c r="C13" s="49"/>
      <c r="D13" s="41">
        <f>SUM(D9:D12)</f>
        <v>16398.587433000001</v>
      </c>
      <c r="E13" s="50">
        <f>SUM(E9:E12)</f>
        <v>16005.5</v>
      </c>
    </row>
    <row r="14" spans="1:5" ht="12.75" customHeight="1" x14ac:dyDescent="0.2"/>
    <row r="16" spans="1:5" s="344" customFormat="1" ht="12.75" customHeight="1" x14ac:dyDescent="0.2">
      <c r="B16" s="384" t="s">
        <v>58</v>
      </c>
      <c r="C16" s="383"/>
      <c r="D16" s="383"/>
      <c r="E16" s="383"/>
    </row>
    <row r="17" spans="1:5" s="344" customFormat="1" ht="12.75" customHeight="1" x14ac:dyDescent="0.2">
      <c r="B17" s="384" t="str">
        <f>UebInstitutQuartal</f>
        <v>1. Quartal 2023</v>
      </c>
      <c r="C17" s="383"/>
      <c r="D17" s="383"/>
      <c r="E17" s="383"/>
    </row>
    <row r="18" spans="1:5" ht="12.75" customHeight="1" x14ac:dyDescent="0.2"/>
    <row r="19" spans="1:5" ht="12.75" customHeight="1" x14ac:dyDescent="0.2">
      <c r="A19" s="15">
        <v>1</v>
      </c>
      <c r="B19" s="42" t="s">
        <v>52</v>
      </c>
      <c r="C19" s="42"/>
      <c r="D19" s="51" t="str">
        <f>AktQuartKurz&amp;" "&amp;AktJahr</f>
        <v>Q1 2023</v>
      </c>
      <c r="E19" s="43" t="str">
        <f>AktQuartKurz&amp;" "&amp;(AktJahr-1)</f>
        <v>Q1 2022</v>
      </c>
    </row>
    <row r="20" spans="1:5" ht="12.75" customHeight="1" x14ac:dyDescent="0.2">
      <c r="A20" s="15">
        <v>1</v>
      </c>
      <c r="B20" s="44"/>
      <c r="C20" s="44"/>
      <c r="D20" s="45" t="str">
        <f>Einheit_Waehrung</f>
        <v>Mio. €</v>
      </c>
      <c r="E20" s="45" t="str">
        <f>D20</f>
        <v>Mio. €</v>
      </c>
    </row>
    <row r="21" spans="1:5" ht="12.75" customHeight="1" x14ac:dyDescent="0.2">
      <c r="A21" s="15">
        <v>1</v>
      </c>
      <c r="B21" s="46" t="s">
        <v>59</v>
      </c>
      <c r="C21" s="46"/>
      <c r="D21" s="39">
        <v>3757.4252409999999</v>
      </c>
      <c r="E21" s="40">
        <v>3748.9</v>
      </c>
    </row>
    <row r="22" spans="1:5" ht="12.75" customHeight="1" x14ac:dyDescent="0.2">
      <c r="A22" s="15">
        <v>1</v>
      </c>
      <c r="B22" s="48" t="s">
        <v>60</v>
      </c>
      <c r="C22" s="48"/>
      <c r="D22" s="41">
        <v>8420.1193629999998</v>
      </c>
      <c r="E22" s="50">
        <v>8051.3</v>
      </c>
    </row>
    <row r="23" spans="1:5" ht="12.75" customHeight="1" x14ac:dyDescent="0.2">
      <c r="A23" s="15">
        <v>1</v>
      </c>
      <c r="B23" s="48" t="s">
        <v>61</v>
      </c>
      <c r="C23" s="52"/>
      <c r="D23" s="53">
        <v>20253.831897</v>
      </c>
      <c r="E23" s="54">
        <v>20226.5</v>
      </c>
    </row>
    <row r="24" spans="1:5" ht="12.75" customHeight="1" x14ac:dyDescent="0.2">
      <c r="A24" s="15">
        <v>1</v>
      </c>
      <c r="B24" s="49" t="s">
        <v>57</v>
      </c>
      <c r="C24" s="49"/>
      <c r="D24" s="41">
        <f>SUM(D21:D23)</f>
        <v>32431.376500999999</v>
      </c>
      <c r="E24" s="50">
        <f>SUM(E21:E23)</f>
        <v>32026.7</v>
      </c>
    </row>
    <row r="25" spans="1:5" ht="12.75" customHeight="1" x14ac:dyDescent="0.2"/>
    <row r="26" spans="1:5" ht="12.75" hidden="1" customHeight="1" x14ac:dyDescent="0.2"/>
    <row r="27" spans="1:5" ht="12.75" customHeight="1" x14ac:dyDescent="0.2"/>
    <row r="28" spans="1:5" s="344" customFormat="1" ht="12.75" customHeight="1" x14ac:dyDescent="0.2">
      <c r="B28" s="383"/>
      <c r="C28" s="383"/>
      <c r="D28" s="383"/>
      <c r="E28" s="383"/>
    </row>
    <row r="29" spans="1:5" s="344" customFormat="1" ht="12.75" customHeight="1" x14ac:dyDescent="0.2">
      <c r="B29" s="383"/>
      <c r="C29" s="383"/>
      <c r="D29" s="383"/>
      <c r="E29" s="383"/>
    </row>
    <row r="30" spans="1:5" ht="12.75" customHeight="1" x14ac:dyDescent="0.2"/>
    <row r="31" spans="1:5" ht="12.75" customHeight="1" x14ac:dyDescent="0.2"/>
    <row r="32" spans="1:5" ht="12.75" customHeight="1" x14ac:dyDescent="0.2">
      <c r="B32" s="336" t="str">
        <f>IF(INT(AktJahrMonat)&gt;=201606,"","Hinweis: Die Größengruppen von Öffentlichen Pfandbriefen werden erst ab Q2 2015 erfasst.")</f>
        <v/>
      </c>
    </row>
    <row r="33" spans="2:5" ht="20.100000000000001" customHeight="1" x14ac:dyDescent="0.2">
      <c r="B33" s="336" t="str">
        <f>IF(INT(AktJahrMonat)&gt;201503,"","Hinweis: Die Größengruppen über 300 Tsd. € von Hypothekenpfandbriefen wurden ab Q2 2014 neu festgelegt; 
daher werden die Vorjahreszahlen für Hypothekenpfandbriefe nicht abgebildet.")</f>
        <v/>
      </c>
    </row>
    <row r="34" spans="2:5" ht="6" customHeight="1" x14ac:dyDescent="0.2"/>
    <row r="36" spans="2:5" ht="12.75" customHeight="1" x14ac:dyDescent="0.2"/>
    <row r="37" spans="2:5" ht="12.75" customHeight="1" x14ac:dyDescent="0.2"/>
    <row r="38" spans="2:5" ht="12.75" hidden="1" customHeight="1" x14ac:dyDescent="0.2"/>
    <row r="39" spans="2:5" ht="12.75" customHeight="1" x14ac:dyDescent="0.2"/>
    <row r="40" spans="2:5" s="344" customFormat="1" ht="12.75" customHeight="1" x14ac:dyDescent="0.2">
      <c r="B40" s="383"/>
      <c r="C40" s="383"/>
      <c r="D40" s="383"/>
      <c r="E40" s="383"/>
    </row>
    <row r="41" spans="2:5" s="344" customFormat="1" ht="12.75" customHeight="1" x14ac:dyDescent="0.2">
      <c r="B41" s="383"/>
      <c r="C41" s="383"/>
      <c r="D41" s="383"/>
      <c r="E41" s="383"/>
    </row>
    <row r="42" spans="2:5" ht="12.75" customHeight="1" x14ac:dyDescent="0.2"/>
    <row r="43" spans="2:5" ht="12.75" customHeight="1" x14ac:dyDescent="0.2"/>
    <row r="44" spans="2:5" ht="12.75" customHeight="1" x14ac:dyDescent="0.2"/>
    <row r="45" spans="2:5" ht="12.75" customHeight="1" x14ac:dyDescent="0.2"/>
    <row r="46" spans="2:5" ht="12.75" customHeight="1" x14ac:dyDescent="0.2"/>
    <row r="47" spans="2:5" ht="12.75" customHeight="1" x14ac:dyDescent="0.2"/>
    <row r="48" spans="2:5" ht="12.75" customHeight="1" x14ac:dyDescent="0.2"/>
    <row r="49" spans="2:5" ht="12.75" customHeight="1" x14ac:dyDescent="0.2"/>
    <row r="50" spans="2:5" ht="12.75" hidden="1" customHeight="1" x14ac:dyDescent="0.2"/>
    <row r="51" spans="2:5" ht="12.75" hidden="1" customHeight="1" x14ac:dyDescent="0.2"/>
    <row r="52" spans="2:5" ht="12.75" customHeight="1" x14ac:dyDescent="0.2">
      <c r="B52" s="367"/>
      <c r="C52" s="367"/>
      <c r="D52" s="367"/>
      <c r="E52" s="367"/>
    </row>
    <row r="53" spans="2:5" ht="20.100000000000001" customHeight="1" x14ac:dyDescent="0.2">
      <c r="B53" s="367"/>
      <c r="C53" s="367"/>
      <c r="D53" s="367"/>
      <c r="E53" s="367"/>
    </row>
    <row r="54" spans="2:5" ht="6" customHeight="1" x14ac:dyDescent="0.2"/>
  </sheetData>
  <mergeCells count="9">
    <mergeCell ref="B40:E40"/>
    <mergeCell ref="B41:E41"/>
    <mergeCell ref="B52:E52"/>
    <mergeCell ref="B53:E53"/>
    <mergeCell ref="B5:E5"/>
    <mergeCell ref="B16:E16"/>
    <mergeCell ref="B17:E17"/>
    <mergeCell ref="B28:E28"/>
    <mergeCell ref="B29:E29"/>
  </mergeCells>
  <printOptions horizontalCentered="1"/>
  <pageMargins left="0.78749999999999998" right="0.59027777777777801" top="0.98402777777777795" bottom="0.98402777777777795" header="0.51180555555555496" footer="0.51180555555555496"/>
  <pageSetup paperSize="9" orientation="portrait" r:id="rId1"/>
  <headerFooter>
    <oddFooter>&amp;L&amp;8 &amp;C&amp;8 &amp;R&amp;8 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AMK95"/>
  <sheetViews>
    <sheetView showGridLines="0" showRowColHeaders="0" tabSelected="1" view="pageBreakPreview" topLeftCell="A10" zoomScale="60" zoomScaleNormal="100" workbookViewId="0">
      <selection activeCell="C11" sqref="C11"/>
    </sheetView>
  </sheetViews>
  <sheetFormatPr baseColWidth="10" defaultColWidth="9.140625" defaultRowHeight="12.75" x14ac:dyDescent="0.2"/>
  <cols>
    <col min="1" max="1" width="0.5703125" style="342" customWidth="1"/>
    <col min="2" max="2" width="11.5703125" style="5" hidden="1" customWidth="1"/>
    <col min="3" max="3" width="22.5703125" style="342" customWidth="1"/>
    <col min="4" max="4" width="8.7109375" style="342" customWidth="1"/>
    <col min="5" max="19" width="10.7109375" style="342" customWidth="1"/>
    <col min="20" max="20" width="18.28515625" style="342" customWidth="1"/>
    <col min="21" max="21" width="0.7109375" style="342" customWidth="1"/>
    <col min="22" max="257" width="11.42578125" style="342" customWidth="1"/>
    <col min="258" max="1025" width="11.42578125" style="338" customWidth="1"/>
  </cols>
  <sheetData>
    <row r="1" spans="2:20" ht="5.0999999999999996" customHeight="1" x14ac:dyDescent="0.2"/>
    <row r="2" spans="2:20" ht="12.75" customHeight="1" x14ac:dyDescent="0.2">
      <c r="C2" s="12" t="s">
        <v>62</v>
      </c>
    </row>
    <row r="3" spans="2:20" ht="12.75" customHeight="1" x14ac:dyDescent="0.2">
      <c r="C3" s="14"/>
    </row>
    <row r="4" spans="2:20" ht="12.75" customHeight="1" x14ac:dyDescent="0.2">
      <c r="C4" s="55" t="s">
        <v>63</v>
      </c>
      <c r="D4" s="56"/>
      <c r="E4" s="56"/>
      <c r="F4" s="56"/>
      <c r="G4" s="56"/>
      <c r="H4" s="56"/>
      <c r="I4" s="56"/>
      <c r="L4" s="56"/>
    </row>
    <row r="5" spans="2:20" ht="12.75" customHeight="1" x14ac:dyDescent="0.2">
      <c r="C5" s="55" t="s">
        <v>64</v>
      </c>
      <c r="D5" s="56"/>
      <c r="E5" s="56"/>
      <c r="F5" s="56"/>
      <c r="G5" s="56"/>
      <c r="H5" s="56"/>
      <c r="I5" s="56"/>
      <c r="L5" s="56"/>
    </row>
    <row r="6" spans="2:20" ht="12.75" customHeight="1" x14ac:dyDescent="0.2">
      <c r="C6" s="55" t="s">
        <v>65</v>
      </c>
      <c r="D6" s="56"/>
      <c r="E6" s="56"/>
      <c r="F6" s="56"/>
      <c r="G6" s="56"/>
      <c r="H6" s="56"/>
      <c r="I6" s="56"/>
      <c r="L6" s="56"/>
    </row>
    <row r="7" spans="2:20" ht="15" customHeight="1" x14ac:dyDescent="0.2">
      <c r="C7" s="55" t="str">
        <f>UebInstitutQuartal</f>
        <v>1. Quartal 2023</v>
      </c>
      <c r="D7" s="56"/>
      <c r="E7" s="56"/>
      <c r="F7" s="56"/>
      <c r="G7" s="56"/>
      <c r="H7" s="56"/>
      <c r="I7" s="56"/>
      <c r="L7" s="56"/>
    </row>
    <row r="8" spans="2:20" ht="12.75" customHeight="1" x14ac:dyDescent="0.2"/>
    <row r="9" spans="2:20" ht="12.75" customHeight="1" x14ac:dyDescent="0.2">
      <c r="C9" s="29"/>
      <c r="D9" s="29"/>
      <c r="E9" s="263" t="s">
        <v>52</v>
      </c>
      <c r="F9" s="264"/>
      <c r="G9" s="264"/>
      <c r="H9" s="264"/>
      <c r="I9" s="264"/>
      <c r="J9" s="264"/>
      <c r="K9" s="264"/>
      <c r="L9" s="264"/>
      <c r="M9" s="264"/>
      <c r="N9" s="264"/>
      <c r="O9" s="264"/>
      <c r="P9" s="264"/>
      <c r="Q9" s="264"/>
      <c r="R9" s="264"/>
      <c r="S9" s="265"/>
      <c r="T9" s="266"/>
    </row>
    <row r="10" spans="2:20" ht="9" customHeight="1" x14ac:dyDescent="0.2">
      <c r="C10" s="21"/>
      <c r="D10" s="21"/>
      <c r="E10" s="267"/>
      <c r="F10" s="44"/>
      <c r="G10" s="44"/>
      <c r="H10" s="44"/>
      <c r="I10" s="44"/>
      <c r="J10" s="44"/>
      <c r="K10" s="44"/>
      <c r="L10" s="44"/>
      <c r="M10" s="44"/>
      <c r="N10" s="44"/>
      <c r="O10" s="44"/>
      <c r="P10" s="44"/>
      <c r="Q10" s="44"/>
      <c r="R10" s="44"/>
      <c r="S10" s="385" t="s">
        <v>66</v>
      </c>
      <c r="T10" s="388" t="s">
        <v>67</v>
      </c>
    </row>
    <row r="11" spans="2:20" ht="11.45" customHeight="1" x14ac:dyDescent="0.2">
      <c r="C11" s="21"/>
      <c r="D11" s="21"/>
      <c r="E11" s="268" t="s">
        <v>68</v>
      </c>
      <c r="F11" s="57" t="s">
        <v>69</v>
      </c>
      <c r="G11" s="58"/>
      <c r="H11" s="58"/>
      <c r="I11" s="58"/>
      <c r="J11" s="58"/>
      <c r="K11" s="58"/>
      <c r="L11" s="59"/>
      <c r="M11" s="58"/>
      <c r="N11" s="60"/>
      <c r="O11" s="60"/>
      <c r="P11" s="60"/>
      <c r="Q11" s="60"/>
      <c r="R11" s="61"/>
      <c r="S11" s="386"/>
      <c r="T11" s="389"/>
    </row>
    <row r="12" spans="2:20" ht="11.45" customHeight="1" x14ac:dyDescent="0.2">
      <c r="C12" s="21"/>
      <c r="D12" s="21"/>
      <c r="E12" s="269"/>
      <c r="F12" s="62" t="s">
        <v>70</v>
      </c>
      <c r="G12" s="63"/>
      <c r="H12" s="63"/>
      <c r="I12" s="63"/>
      <c r="J12" s="63"/>
      <c r="K12" s="64"/>
      <c r="L12" s="62" t="s">
        <v>71</v>
      </c>
      <c r="M12" s="63"/>
      <c r="N12" s="63"/>
      <c r="O12" s="63"/>
      <c r="P12" s="63"/>
      <c r="Q12" s="65"/>
      <c r="R12" s="66"/>
      <c r="S12" s="386"/>
      <c r="T12" s="389"/>
    </row>
    <row r="13" spans="2:20" ht="11.45" customHeight="1" x14ac:dyDescent="0.2">
      <c r="C13" s="21"/>
      <c r="D13" s="21"/>
      <c r="E13" s="269"/>
      <c r="F13" s="67" t="str">
        <f>E11</f>
        <v>Insgesamt</v>
      </c>
      <c r="G13" s="68" t="str">
        <f>F11</f>
        <v>davon</v>
      </c>
      <c r="H13" s="69"/>
      <c r="I13" s="69"/>
      <c r="J13" s="69"/>
      <c r="K13" s="69"/>
      <c r="L13" s="70" t="str">
        <f>F13</f>
        <v>Insgesamt</v>
      </c>
      <c r="M13" s="68" t="str">
        <f>G13</f>
        <v>davon</v>
      </c>
      <c r="N13" s="71"/>
      <c r="O13" s="71"/>
      <c r="P13" s="71"/>
      <c r="Q13" s="71"/>
      <c r="R13" s="270"/>
      <c r="S13" s="386"/>
      <c r="T13" s="389"/>
    </row>
    <row r="14" spans="2:20" ht="43.9" customHeight="1" x14ac:dyDescent="0.2">
      <c r="C14" s="21"/>
      <c r="D14" s="21"/>
      <c r="E14" s="257"/>
      <c r="F14" s="271"/>
      <c r="G14" s="272" t="s">
        <v>72</v>
      </c>
      <c r="H14" s="273" t="s">
        <v>73</v>
      </c>
      <c r="I14" s="273" t="s">
        <v>74</v>
      </c>
      <c r="J14" s="274" t="s">
        <v>75</v>
      </c>
      <c r="K14" s="273" t="s">
        <v>76</v>
      </c>
      <c r="L14" s="275"/>
      <c r="M14" s="272" t="s">
        <v>77</v>
      </c>
      <c r="N14" s="273" t="s">
        <v>78</v>
      </c>
      <c r="O14" s="273" t="s">
        <v>79</v>
      </c>
      <c r="P14" s="274" t="s">
        <v>80</v>
      </c>
      <c r="Q14" s="274" t="str">
        <f>J14</f>
        <v>Unfertige und noch nicht ertragfähige Neubauten</v>
      </c>
      <c r="R14" s="273" t="str">
        <f>K14</f>
        <v>Bauplätze</v>
      </c>
      <c r="S14" s="387"/>
      <c r="T14" s="390"/>
    </row>
    <row r="15" spans="2:20" ht="12.75" customHeight="1" x14ac:dyDescent="0.2">
      <c r="C15" s="222" t="s">
        <v>81</v>
      </c>
      <c r="D15" s="224" t="str">
        <f>AktQuartal</f>
        <v>1. Quartal</v>
      </c>
      <c r="E15" s="227" t="str">
        <f>Einheit_Waehrung</f>
        <v>Mio. €</v>
      </c>
      <c r="F15" s="228" t="str">
        <f>E15</f>
        <v>Mio. €</v>
      </c>
      <c r="G15" s="228" t="str">
        <f>E15</f>
        <v>Mio. €</v>
      </c>
      <c r="H15" s="228" t="str">
        <f>E15</f>
        <v>Mio. €</v>
      </c>
      <c r="I15" s="228" t="str">
        <f>E15</f>
        <v>Mio. €</v>
      </c>
      <c r="J15" s="228" t="str">
        <f>E15</f>
        <v>Mio. €</v>
      </c>
      <c r="K15" s="228" t="str">
        <f>E15</f>
        <v>Mio. €</v>
      </c>
      <c r="L15" s="228" t="str">
        <f>E15</f>
        <v>Mio. €</v>
      </c>
      <c r="M15" s="228" t="str">
        <f>L15</f>
        <v>Mio. €</v>
      </c>
      <c r="N15" s="228" t="str">
        <f>L15</f>
        <v>Mio. €</v>
      </c>
      <c r="O15" s="228" t="str">
        <f>L15</f>
        <v>Mio. €</v>
      </c>
      <c r="P15" s="228" t="str">
        <f>L15</f>
        <v>Mio. €</v>
      </c>
      <c r="Q15" s="228" t="str">
        <f>L15</f>
        <v>Mio. €</v>
      </c>
      <c r="R15" s="228" t="str">
        <f>L15</f>
        <v>Mio. €</v>
      </c>
      <c r="S15" s="229" t="str">
        <f>E15</f>
        <v>Mio. €</v>
      </c>
      <c r="T15" s="230" t="str">
        <f>E15</f>
        <v>Mio. €</v>
      </c>
    </row>
    <row r="16" spans="2:20" ht="12.75" customHeight="1" x14ac:dyDescent="0.2">
      <c r="B16" s="12" t="s">
        <v>82</v>
      </c>
      <c r="C16" s="74" t="s">
        <v>83</v>
      </c>
      <c r="D16" s="225" t="str">
        <f>"Jahr "&amp;AktJahr</f>
        <v>Jahr 2023</v>
      </c>
      <c r="E16" s="231">
        <f t="shared" ref="E16:E43" si="0">F16+L16</f>
        <v>16398.587432</v>
      </c>
      <c r="F16" s="76">
        <f t="shared" ref="F16:F43" si="1">SUM(G16:K16)</f>
        <v>5182.7118119999996</v>
      </c>
      <c r="G16" s="76">
        <v>280.651702</v>
      </c>
      <c r="H16" s="76">
        <v>875.85959600000001</v>
      </c>
      <c r="I16" s="76">
        <v>4026.064914</v>
      </c>
      <c r="J16" s="76">
        <v>0</v>
      </c>
      <c r="K16" s="76">
        <v>0.1356</v>
      </c>
      <c r="L16" s="76">
        <f t="shared" ref="L16:L43" si="2">SUM(M16:R16)</f>
        <v>11215.875619999999</v>
      </c>
      <c r="M16" s="76">
        <v>7567.3112169999986</v>
      </c>
      <c r="N16" s="76">
        <v>3218.9707280000011</v>
      </c>
      <c r="O16" s="76">
        <v>187.773315</v>
      </c>
      <c r="P16" s="76">
        <v>180.37998400000001</v>
      </c>
      <c r="Q16" s="76">
        <v>61.440375999999993</v>
      </c>
      <c r="R16" s="76">
        <v>0</v>
      </c>
      <c r="S16" s="77">
        <v>7.9300000000000009E-4</v>
      </c>
      <c r="T16" s="232">
        <v>0</v>
      </c>
    </row>
    <row r="17" spans="2:20" ht="12.75" customHeight="1" x14ac:dyDescent="0.2">
      <c r="C17" s="72"/>
      <c r="D17" s="226" t="str">
        <f>"Jahr "&amp;(AktJahr-1)</f>
        <v>Jahr 2022</v>
      </c>
      <c r="E17" s="233">
        <f t="shared" si="0"/>
        <v>16005.5</v>
      </c>
      <c r="F17" s="78">
        <f t="shared" si="1"/>
        <v>4655.1000000000004</v>
      </c>
      <c r="G17" s="78">
        <v>228.3</v>
      </c>
      <c r="H17" s="78">
        <v>695.5</v>
      </c>
      <c r="I17" s="78">
        <v>3730.7</v>
      </c>
      <c r="J17" s="78">
        <v>0.5</v>
      </c>
      <c r="K17" s="78">
        <v>0.1</v>
      </c>
      <c r="L17" s="78">
        <f t="shared" si="2"/>
        <v>11350.4</v>
      </c>
      <c r="M17" s="78">
        <v>7248</v>
      </c>
      <c r="N17" s="78">
        <v>3650.6</v>
      </c>
      <c r="O17" s="78">
        <v>216.9</v>
      </c>
      <c r="P17" s="78">
        <v>185.1</v>
      </c>
      <c r="Q17" s="78">
        <v>49.8</v>
      </c>
      <c r="R17" s="78">
        <v>0</v>
      </c>
      <c r="S17" s="79">
        <v>0</v>
      </c>
      <c r="T17" s="234">
        <v>0</v>
      </c>
    </row>
    <row r="18" spans="2:20" ht="12.75" customHeight="1" x14ac:dyDescent="0.2">
      <c r="B18" s="12" t="s">
        <v>84</v>
      </c>
      <c r="C18" s="74" t="s">
        <v>85</v>
      </c>
      <c r="D18" s="225" t="str">
        <f>$D$16</f>
        <v>Jahr 2023</v>
      </c>
      <c r="E18" s="231">
        <f t="shared" si="0"/>
        <v>7870.925404999999</v>
      </c>
      <c r="F18" s="76">
        <f t="shared" si="1"/>
        <v>3106.4393399999999</v>
      </c>
      <c r="G18" s="76">
        <v>280.651702</v>
      </c>
      <c r="H18" s="76">
        <v>875.85959600000001</v>
      </c>
      <c r="I18" s="76">
        <v>1949.7924419999999</v>
      </c>
      <c r="J18" s="76">
        <v>0</v>
      </c>
      <c r="K18" s="76">
        <v>0.1356</v>
      </c>
      <c r="L18" s="76">
        <f t="shared" si="2"/>
        <v>4764.4860649999991</v>
      </c>
      <c r="M18" s="76">
        <v>2642.9936309999989</v>
      </c>
      <c r="N18" s="76">
        <v>1699.9431059999999</v>
      </c>
      <c r="O18" s="76">
        <v>187.773315</v>
      </c>
      <c r="P18" s="76">
        <v>172.33563699999999</v>
      </c>
      <c r="Q18" s="76">
        <v>61.440375999999993</v>
      </c>
      <c r="R18" s="76">
        <v>0</v>
      </c>
      <c r="S18" s="77">
        <v>7.9300000000000009E-4</v>
      </c>
      <c r="T18" s="232">
        <v>0</v>
      </c>
    </row>
    <row r="19" spans="2:20" ht="12.75" customHeight="1" x14ac:dyDescent="0.2">
      <c r="C19" s="72"/>
      <c r="D19" s="226" t="str">
        <f>$D$17</f>
        <v>Jahr 2022</v>
      </c>
      <c r="E19" s="233">
        <f t="shared" si="0"/>
        <v>8114.1999999999989</v>
      </c>
      <c r="F19" s="78">
        <f t="shared" si="1"/>
        <v>2953.9999999999995</v>
      </c>
      <c r="G19" s="78">
        <v>228.3</v>
      </c>
      <c r="H19" s="78">
        <v>695.5</v>
      </c>
      <c r="I19" s="78">
        <v>2029.6</v>
      </c>
      <c r="J19" s="78">
        <v>0.5</v>
      </c>
      <c r="K19" s="78">
        <v>0.1</v>
      </c>
      <c r="L19" s="78">
        <f t="shared" si="2"/>
        <v>5160.2</v>
      </c>
      <c r="M19" s="78">
        <v>2616.6</v>
      </c>
      <c r="N19" s="78">
        <v>2099.8000000000002</v>
      </c>
      <c r="O19" s="78">
        <v>216.9</v>
      </c>
      <c r="P19" s="78">
        <v>177.1</v>
      </c>
      <c r="Q19" s="78">
        <v>49.8</v>
      </c>
      <c r="R19" s="78">
        <v>0</v>
      </c>
      <c r="S19" s="79">
        <v>0</v>
      </c>
      <c r="T19" s="234">
        <v>0</v>
      </c>
    </row>
    <row r="20" spans="2:20" ht="12.75" customHeight="1" x14ac:dyDescent="0.2">
      <c r="B20" s="80" t="s">
        <v>86</v>
      </c>
      <c r="C20" s="74" t="s">
        <v>87</v>
      </c>
      <c r="D20" s="225" t="str">
        <f>$D$16</f>
        <v>Jahr 2023</v>
      </c>
      <c r="E20" s="231">
        <f t="shared" si="0"/>
        <v>99.628799999999998</v>
      </c>
      <c r="F20" s="76">
        <f t="shared" si="1"/>
        <v>0</v>
      </c>
      <c r="G20" s="76">
        <v>0</v>
      </c>
      <c r="H20" s="76">
        <v>0</v>
      </c>
      <c r="I20" s="76">
        <v>0</v>
      </c>
      <c r="J20" s="76">
        <v>0</v>
      </c>
      <c r="K20" s="76">
        <v>0</v>
      </c>
      <c r="L20" s="76">
        <f t="shared" si="2"/>
        <v>99.628799999999998</v>
      </c>
      <c r="M20" s="76">
        <v>99.628799999999998</v>
      </c>
      <c r="N20" s="76">
        <v>0</v>
      </c>
      <c r="O20" s="76">
        <v>0</v>
      </c>
      <c r="P20" s="76">
        <v>0</v>
      </c>
      <c r="Q20" s="76">
        <v>0</v>
      </c>
      <c r="R20" s="76">
        <v>0</v>
      </c>
      <c r="S20" s="77">
        <v>0</v>
      </c>
      <c r="T20" s="232">
        <v>0</v>
      </c>
    </row>
    <row r="21" spans="2:20" ht="12.75" customHeight="1" x14ac:dyDescent="0.2">
      <c r="C21" s="72"/>
      <c r="D21" s="226" t="str">
        <f>$D$17</f>
        <v>Jahr 2022</v>
      </c>
      <c r="E21" s="233">
        <f t="shared" si="0"/>
        <v>145.5</v>
      </c>
      <c r="F21" s="78">
        <f t="shared" si="1"/>
        <v>0</v>
      </c>
      <c r="G21" s="78">
        <v>0</v>
      </c>
      <c r="H21" s="78">
        <v>0</v>
      </c>
      <c r="I21" s="78">
        <v>0</v>
      </c>
      <c r="J21" s="78">
        <v>0</v>
      </c>
      <c r="K21" s="78">
        <v>0</v>
      </c>
      <c r="L21" s="78">
        <f t="shared" si="2"/>
        <v>145.5</v>
      </c>
      <c r="M21" s="78">
        <v>145.5</v>
      </c>
      <c r="N21" s="78">
        <v>0</v>
      </c>
      <c r="O21" s="78">
        <v>0</v>
      </c>
      <c r="P21" s="78">
        <v>0</v>
      </c>
      <c r="Q21" s="78">
        <v>0</v>
      </c>
      <c r="R21" s="78">
        <v>0</v>
      </c>
      <c r="S21" s="79">
        <v>0</v>
      </c>
      <c r="T21" s="234">
        <v>0</v>
      </c>
    </row>
    <row r="22" spans="2:20" ht="13.5" customHeight="1" x14ac:dyDescent="0.2">
      <c r="B22" s="80" t="s">
        <v>88</v>
      </c>
      <c r="C22" s="74" t="s">
        <v>89</v>
      </c>
      <c r="D22" s="225" t="str">
        <f>$D$16</f>
        <v>Jahr 2023</v>
      </c>
      <c r="E22" s="231">
        <f t="shared" si="0"/>
        <v>387.96246199999996</v>
      </c>
      <c r="F22" s="76">
        <f t="shared" si="1"/>
        <v>12.198</v>
      </c>
      <c r="G22" s="76">
        <v>0</v>
      </c>
      <c r="H22" s="76">
        <v>0</v>
      </c>
      <c r="I22" s="76">
        <v>12.198</v>
      </c>
      <c r="J22" s="76">
        <v>0</v>
      </c>
      <c r="K22" s="76">
        <v>0</v>
      </c>
      <c r="L22" s="76">
        <f t="shared" si="2"/>
        <v>375.76446199999998</v>
      </c>
      <c r="M22" s="76">
        <v>201.68199999999999</v>
      </c>
      <c r="N22" s="76">
        <v>174.08246199999999</v>
      </c>
      <c r="O22" s="76">
        <v>0</v>
      </c>
      <c r="P22" s="76">
        <v>0</v>
      </c>
      <c r="Q22" s="76">
        <v>0</v>
      </c>
      <c r="R22" s="76">
        <v>0</v>
      </c>
      <c r="S22" s="77">
        <v>0</v>
      </c>
      <c r="T22" s="232">
        <v>0</v>
      </c>
    </row>
    <row r="23" spans="2:20" ht="12.75" customHeight="1" x14ac:dyDescent="0.2">
      <c r="C23" s="72"/>
      <c r="D23" s="226" t="str">
        <f>$D$17</f>
        <v>Jahr 2022</v>
      </c>
      <c r="E23" s="233">
        <f t="shared" si="0"/>
        <v>351.2</v>
      </c>
      <c r="F23" s="78">
        <f t="shared" si="1"/>
        <v>12.2</v>
      </c>
      <c r="G23" s="78">
        <v>0</v>
      </c>
      <c r="H23" s="78">
        <v>0</v>
      </c>
      <c r="I23" s="78">
        <v>12.2</v>
      </c>
      <c r="J23" s="78">
        <v>0</v>
      </c>
      <c r="K23" s="78">
        <v>0</v>
      </c>
      <c r="L23" s="78">
        <f t="shared" si="2"/>
        <v>339</v>
      </c>
      <c r="M23" s="78">
        <v>150.30000000000001</v>
      </c>
      <c r="N23" s="78">
        <v>188.7</v>
      </c>
      <c r="O23" s="78">
        <v>0</v>
      </c>
      <c r="P23" s="78">
        <v>0</v>
      </c>
      <c r="Q23" s="78">
        <v>0</v>
      </c>
      <c r="R23" s="78">
        <v>0</v>
      </c>
      <c r="S23" s="79">
        <v>0</v>
      </c>
      <c r="T23" s="234">
        <v>0</v>
      </c>
    </row>
    <row r="24" spans="2:20" ht="12.75" customHeight="1" x14ac:dyDescent="0.2">
      <c r="B24" s="12" t="s">
        <v>90</v>
      </c>
      <c r="C24" s="74" t="s">
        <v>91</v>
      </c>
      <c r="D24" s="225" t="str">
        <f>$D$16</f>
        <v>Jahr 2023</v>
      </c>
      <c r="E24" s="231">
        <f t="shared" si="0"/>
        <v>1338.158263</v>
      </c>
      <c r="F24" s="76">
        <f t="shared" si="1"/>
        <v>0</v>
      </c>
      <c r="G24" s="76">
        <v>0</v>
      </c>
      <c r="H24" s="76">
        <v>0</v>
      </c>
      <c r="I24" s="76">
        <v>0</v>
      </c>
      <c r="J24" s="76">
        <v>0</v>
      </c>
      <c r="K24" s="76">
        <v>0</v>
      </c>
      <c r="L24" s="76">
        <f t="shared" si="2"/>
        <v>1338.158263</v>
      </c>
      <c r="M24" s="76">
        <v>1029.191347</v>
      </c>
      <c r="N24" s="76">
        <v>308.96691600000003</v>
      </c>
      <c r="O24" s="76">
        <v>0</v>
      </c>
      <c r="P24" s="76">
        <v>0</v>
      </c>
      <c r="Q24" s="76">
        <v>0</v>
      </c>
      <c r="R24" s="76">
        <v>0</v>
      </c>
      <c r="S24" s="77">
        <v>0</v>
      </c>
      <c r="T24" s="232">
        <v>0</v>
      </c>
    </row>
    <row r="25" spans="2:20" ht="12.75" customHeight="1" x14ac:dyDescent="0.2">
      <c r="C25" s="72"/>
      <c r="D25" s="226" t="str">
        <f>$D$17</f>
        <v>Jahr 2022</v>
      </c>
      <c r="E25" s="233">
        <f t="shared" si="0"/>
        <v>1200.5999999999999</v>
      </c>
      <c r="F25" s="78">
        <f t="shared" si="1"/>
        <v>16</v>
      </c>
      <c r="G25" s="78">
        <v>0</v>
      </c>
      <c r="H25" s="78">
        <v>0</v>
      </c>
      <c r="I25" s="78">
        <v>16</v>
      </c>
      <c r="J25" s="78">
        <v>0</v>
      </c>
      <c r="K25" s="78">
        <v>0</v>
      </c>
      <c r="L25" s="78">
        <f t="shared" si="2"/>
        <v>1184.5999999999999</v>
      </c>
      <c r="M25" s="78">
        <v>919.5</v>
      </c>
      <c r="N25" s="78">
        <v>265.10000000000002</v>
      </c>
      <c r="O25" s="78">
        <v>0</v>
      </c>
      <c r="P25" s="78">
        <v>0</v>
      </c>
      <c r="Q25" s="78">
        <v>0</v>
      </c>
      <c r="R25" s="78">
        <v>0</v>
      </c>
      <c r="S25" s="79">
        <v>0</v>
      </c>
      <c r="T25" s="234">
        <v>0</v>
      </c>
    </row>
    <row r="26" spans="2:20" ht="12.75" customHeight="1" x14ac:dyDescent="0.2">
      <c r="B26" s="12" t="s">
        <v>92</v>
      </c>
      <c r="C26" s="74" t="s">
        <v>93</v>
      </c>
      <c r="D26" s="225" t="str">
        <f>$D$16</f>
        <v>Jahr 2023</v>
      </c>
      <c r="E26" s="231">
        <f t="shared" si="0"/>
        <v>273.95359400000001</v>
      </c>
      <c r="F26" s="76">
        <f t="shared" si="1"/>
        <v>0</v>
      </c>
      <c r="G26" s="76">
        <v>0</v>
      </c>
      <c r="H26" s="76">
        <v>0</v>
      </c>
      <c r="I26" s="76">
        <v>0</v>
      </c>
      <c r="J26" s="76">
        <v>0</v>
      </c>
      <c r="K26" s="76">
        <v>0</v>
      </c>
      <c r="L26" s="76">
        <f t="shared" si="2"/>
        <v>273.95359400000001</v>
      </c>
      <c r="M26" s="76">
        <v>273.95359400000001</v>
      </c>
      <c r="N26" s="76">
        <v>0</v>
      </c>
      <c r="O26" s="76">
        <v>0</v>
      </c>
      <c r="P26" s="76">
        <v>0</v>
      </c>
      <c r="Q26" s="76">
        <v>0</v>
      </c>
      <c r="R26" s="76">
        <v>0</v>
      </c>
      <c r="S26" s="77">
        <v>0</v>
      </c>
      <c r="T26" s="232">
        <v>0</v>
      </c>
    </row>
    <row r="27" spans="2:20" ht="12.75" customHeight="1" x14ac:dyDescent="0.2">
      <c r="C27" s="72"/>
      <c r="D27" s="226" t="str">
        <f>$D$17</f>
        <v>Jahr 2022</v>
      </c>
      <c r="E27" s="233">
        <f t="shared" si="0"/>
        <v>331</v>
      </c>
      <c r="F27" s="78">
        <f t="shared" si="1"/>
        <v>0</v>
      </c>
      <c r="G27" s="78">
        <v>0</v>
      </c>
      <c r="H27" s="78">
        <v>0</v>
      </c>
      <c r="I27" s="78">
        <v>0</v>
      </c>
      <c r="J27" s="78">
        <v>0</v>
      </c>
      <c r="K27" s="78">
        <v>0</v>
      </c>
      <c r="L27" s="78">
        <f t="shared" si="2"/>
        <v>331</v>
      </c>
      <c r="M27" s="78">
        <v>296.3</v>
      </c>
      <c r="N27" s="78">
        <v>34.700000000000003</v>
      </c>
      <c r="O27" s="78">
        <v>0</v>
      </c>
      <c r="P27" s="78">
        <v>0</v>
      </c>
      <c r="Q27" s="78">
        <v>0</v>
      </c>
      <c r="R27" s="78">
        <v>0</v>
      </c>
      <c r="S27" s="79">
        <v>0</v>
      </c>
      <c r="T27" s="234">
        <v>0</v>
      </c>
    </row>
    <row r="28" spans="2:20" ht="12.75" customHeight="1" x14ac:dyDescent="0.2">
      <c r="B28" s="12" t="s">
        <v>94</v>
      </c>
      <c r="C28" s="74" t="s">
        <v>95</v>
      </c>
      <c r="D28" s="225" t="str">
        <f>$D$16</f>
        <v>Jahr 2023</v>
      </c>
      <c r="E28" s="231">
        <f t="shared" si="0"/>
        <v>105.59178</v>
      </c>
      <c r="F28" s="76">
        <f t="shared" si="1"/>
        <v>0</v>
      </c>
      <c r="G28" s="76">
        <v>0</v>
      </c>
      <c r="H28" s="76">
        <v>0</v>
      </c>
      <c r="I28" s="76">
        <v>0</v>
      </c>
      <c r="J28" s="76">
        <v>0</v>
      </c>
      <c r="K28" s="76">
        <v>0</v>
      </c>
      <c r="L28" s="76">
        <f t="shared" si="2"/>
        <v>105.59178</v>
      </c>
      <c r="M28" s="76">
        <v>105.59178</v>
      </c>
      <c r="N28" s="76">
        <v>0</v>
      </c>
      <c r="O28" s="76">
        <v>0</v>
      </c>
      <c r="P28" s="76">
        <v>0</v>
      </c>
      <c r="Q28" s="76">
        <v>0</v>
      </c>
      <c r="R28" s="76">
        <v>0</v>
      </c>
      <c r="S28" s="77">
        <v>0</v>
      </c>
      <c r="T28" s="232">
        <v>0</v>
      </c>
    </row>
    <row r="29" spans="2:20" ht="12.75" customHeight="1" x14ac:dyDescent="0.2">
      <c r="C29" s="72"/>
      <c r="D29" s="226" t="str">
        <f>$D$17</f>
        <v>Jahr 2022</v>
      </c>
      <c r="E29" s="233">
        <f t="shared" si="0"/>
        <v>175.8</v>
      </c>
      <c r="F29" s="78">
        <f t="shared" si="1"/>
        <v>0</v>
      </c>
      <c r="G29" s="78">
        <v>0</v>
      </c>
      <c r="H29" s="78">
        <v>0</v>
      </c>
      <c r="I29" s="78">
        <v>0</v>
      </c>
      <c r="J29" s="78">
        <v>0</v>
      </c>
      <c r="K29" s="78">
        <v>0</v>
      </c>
      <c r="L29" s="78">
        <f t="shared" si="2"/>
        <v>175.8</v>
      </c>
      <c r="M29" s="78">
        <v>175.8</v>
      </c>
      <c r="N29" s="78">
        <v>0</v>
      </c>
      <c r="O29" s="78">
        <v>0</v>
      </c>
      <c r="P29" s="78">
        <v>0</v>
      </c>
      <c r="Q29" s="78">
        <v>0</v>
      </c>
      <c r="R29" s="78">
        <v>0</v>
      </c>
      <c r="S29" s="79">
        <v>0</v>
      </c>
      <c r="T29" s="234">
        <v>0</v>
      </c>
    </row>
    <row r="30" spans="2:20" ht="12.75" customHeight="1" x14ac:dyDescent="0.2">
      <c r="B30" s="12" t="s">
        <v>96</v>
      </c>
      <c r="C30" s="74" t="s">
        <v>97</v>
      </c>
      <c r="D30" s="225" t="str">
        <f>$D$16</f>
        <v>Jahr 2023</v>
      </c>
      <c r="E30" s="231">
        <f t="shared" si="0"/>
        <v>411.11548900000003</v>
      </c>
      <c r="F30" s="76">
        <f t="shared" si="1"/>
        <v>0</v>
      </c>
      <c r="G30" s="76">
        <v>0</v>
      </c>
      <c r="H30" s="76">
        <v>0</v>
      </c>
      <c r="I30" s="76">
        <v>0</v>
      </c>
      <c r="J30" s="76">
        <v>0</v>
      </c>
      <c r="K30" s="76">
        <v>0</v>
      </c>
      <c r="L30" s="76">
        <f t="shared" si="2"/>
        <v>411.11548900000003</v>
      </c>
      <c r="M30" s="76">
        <v>239.376</v>
      </c>
      <c r="N30" s="76">
        <v>163.695142</v>
      </c>
      <c r="O30" s="76">
        <v>0</v>
      </c>
      <c r="P30" s="76">
        <v>8.0443470000000001</v>
      </c>
      <c r="Q30" s="76">
        <v>0</v>
      </c>
      <c r="R30" s="76">
        <v>0</v>
      </c>
      <c r="S30" s="77">
        <v>0</v>
      </c>
      <c r="T30" s="232">
        <v>0</v>
      </c>
    </row>
    <row r="31" spans="2:20" ht="12.75" customHeight="1" x14ac:dyDescent="0.2">
      <c r="C31" s="72"/>
      <c r="D31" s="226" t="str">
        <f>$D$17</f>
        <v>Jahr 2022</v>
      </c>
      <c r="E31" s="233">
        <f t="shared" si="0"/>
        <v>445.09999999999997</v>
      </c>
      <c r="F31" s="78">
        <f t="shared" si="1"/>
        <v>0</v>
      </c>
      <c r="G31" s="78">
        <v>0</v>
      </c>
      <c r="H31" s="78">
        <v>0</v>
      </c>
      <c r="I31" s="78">
        <v>0</v>
      </c>
      <c r="J31" s="78">
        <v>0</v>
      </c>
      <c r="K31" s="78">
        <v>0</v>
      </c>
      <c r="L31" s="78">
        <f t="shared" si="2"/>
        <v>445.09999999999997</v>
      </c>
      <c r="M31" s="78">
        <v>256.89999999999998</v>
      </c>
      <c r="N31" s="78">
        <v>180.2</v>
      </c>
      <c r="O31" s="78">
        <v>0</v>
      </c>
      <c r="P31" s="78">
        <v>8</v>
      </c>
      <c r="Q31" s="78">
        <v>0</v>
      </c>
      <c r="R31" s="78">
        <v>0</v>
      </c>
      <c r="S31" s="79">
        <v>0</v>
      </c>
      <c r="T31" s="234">
        <v>0</v>
      </c>
    </row>
    <row r="32" spans="2:20" ht="12.75" customHeight="1" x14ac:dyDescent="0.2">
      <c r="B32" s="12" t="s">
        <v>98</v>
      </c>
      <c r="C32" s="74" t="s">
        <v>99</v>
      </c>
      <c r="D32" s="225" t="str">
        <f>$D$16</f>
        <v>Jahr 2023</v>
      </c>
      <c r="E32" s="231">
        <f t="shared" si="0"/>
        <v>152.406938</v>
      </c>
      <c r="F32" s="76">
        <f t="shared" si="1"/>
        <v>0</v>
      </c>
      <c r="G32" s="76">
        <v>0</v>
      </c>
      <c r="H32" s="76">
        <v>0</v>
      </c>
      <c r="I32" s="76">
        <v>0</v>
      </c>
      <c r="J32" s="76">
        <v>0</v>
      </c>
      <c r="K32" s="76">
        <v>0</v>
      </c>
      <c r="L32" s="76">
        <f t="shared" si="2"/>
        <v>152.406938</v>
      </c>
      <c r="M32" s="76">
        <v>120.726938</v>
      </c>
      <c r="N32" s="76">
        <v>31.68</v>
      </c>
      <c r="O32" s="76">
        <v>0</v>
      </c>
      <c r="P32" s="76">
        <v>0</v>
      </c>
      <c r="Q32" s="76">
        <v>0</v>
      </c>
      <c r="R32" s="76">
        <v>0</v>
      </c>
      <c r="S32" s="77">
        <v>0</v>
      </c>
      <c r="T32" s="232">
        <v>0</v>
      </c>
    </row>
    <row r="33" spans="2:20" ht="12.75" customHeight="1" x14ac:dyDescent="0.2">
      <c r="C33" s="72"/>
      <c r="D33" s="226" t="str">
        <f>$D$17</f>
        <v>Jahr 2022</v>
      </c>
      <c r="E33" s="233">
        <f t="shared" si="0"/>
        <v>155.6</v>
      </c>
      <c r="F33" s="78">
        <f t="shared" si="1"/>
        <v>0</v>
      </c>
      <c r="G33" s="78">
        <v>0</v>
      </c>
      <c r="H33" s="78">
        <v>0</v>
      </c>
      <c r="I33" s="78">
        <v>0</v>
      </c>
      <c r="J33" s="78">
        <v>0</v>
      </c>
      <c r="K33" s="78">
        <v>0</v>
      </c>
      <c r="L33" s="78">
        <f t="shared" si="2"/>
        <v>155.6</v>
      </c>
      <c r="M33" s="78">
        <v>120.7</v>
      </c>
      <c r="N33" s="78">
        <v>34.9</v>
      </c>
      <c r="O33" s="78">
        <v>0</v>
      </c>
      <c r="P33" s="78">
        <v>0</v>
      </c>
      <c r="Q33" s="78">
        <v>0</v>
      </c>
      <c r="R33" s="78">
        <v>0</v>
      </c>
      <c r="S33" s="79">
        <v>0</v>
      </c>
      <c r="T33" s="234">
        <v>0</v>
      </c>
    </row>
    <row r="34" spans="2:20" ht="12.75" customHeight="1" x14ac:dyDescent="0.2">
      <c r="B34" s="12" t="s">
        <v>100</v>
      </c>
      <c r="C34" s="74" t="s">
        <v>101</v>
      </c>
      <c r="D34" s="225" t="str">
        <f>$D$16</f>
        <v>Jahr 2023</v>
      </c>
      <c r="E34" s="231">
        <f t="shared" si="0"/>
        <v>1203.3863759999999</v>
      </c>
      <c r="F34" s="76">
        <f t="shared" si="1"/>
        <v>0</v>
      </c>
      <c r="G34" s="76">
        <v>0</v>
      </c>
      <c r="H34" s="76">
        <v>0</v>
      </c>
      <c r="I34" s="76">
        <v>0</v>
      </c>
      <c r="J34" s="76">
        <v>0</v>
      </c>
      <c r="K34" s="76">
        <v>0</v>
      </c>
      <c r="L34" s="76">
        <f t="shared" si="2"/>
        <v>1203.3863759999999</v>
      </c>
      <c r="M34" s="76">
        <v>600.04148799999996</v>
      </c>
      <c r="N34" s="76">
        <v>603.34488800000008</v>
      </c>
      <c r="O34" s="76">
        <v>0</v>
      </c>
      <c r="P34" s="76">
        <v>0</v>
      </c>
      <c r="Q34" s="76">
        <v>0</v>
      </c>
      <c r="R34" s="76">
        <v>0</v>
      </c>
      <c r="S34" s="77">
        <v>0</v>
      </c>
      <c r="T34" s="232">
        <v>0</v>
      </c>
    </row>
    <row r="35" spans="2:20" ht="12.75" customHeight="1" x14ac:dyDescent="0.2">
      <c r="C35" s="72"/>
      <c r="D35" s="226" t="str">
        <f>$D$17</f>
        <v>Jahr 2022</v>
      </c>
      <c r="E35" s="233">
        <f t="shared" si="0"/>
        <v>1156.0999999999999</v>
      </c>
      <c r="F35" s="78">
        <f t="shared" si="1"/>
        <v>0</v>
      </c>
      <c r="G35" s="78">
        <v>0</v>
      </c>
      <c r="H35" s="78">
        <v>0</v>
      </c>
      <c r="I35" s="78">
        <v>0</v>
      </c>
      <c r="J35" s="78">
        <v>0</v>
      </c>
      <c r="K35" s="78">
        <v>0</v>
      </c>
      <c r="L35" s="78">
        <f t="shared" si="2"/>
        <v>1156.0999999999999</v>
      </c>
      <c r="M35" s="78">
        <v>590.6</v>
      </c>
      <c r="N35" s="78">
        <v>565.5</v>
      </c>
      <c r="O35" s="78">
        <v>0</v>
      </c>
      <c r="P35" s="78">
        <v>0</v>
      </c>
      <c r="Q35" s="78">
        <v>0</v>
      </c>
      <c r="R35" s="78">
        <v>0</v>
      </c>
      <c r="S35" s="79">
        <v>0</v>
      </c>
      <c r="T35" s="234">
        <v>0</v>
      </c>
    </row>
    <row r="36" spans="2:20" ht="12.75" customHeight="1" x14ac:dyDescent="0.2">
      <c r="B36" s="12" t="s">
        <v>102</v>
      </c>
      <c r="C36" s="74" t="s">
        <v>103</v>
      </c>
      <c r="D36" s="225" t="str">
        <f>$D$16</f>
        <v>Jahr 2023</v>
      </c>
      <c r="E36" s="231">
        <f t="shared" si="0"/>
        <v>176.82235600000001</v>
      </c>
      <c r="F36" s="76">
        <f t="shared" si="1"/>
        <v>27.397722000000002</v>
      </c>
      <c r="G36" s="76">
        <v>0</v>
      </c>
      <c r="H36" s="76">
        <v>0</v>
      </c>
      <c r="I36" s="76">
        <v>27.397722000000002</v>
      </c>
      <c r="J36" s="76">
        <v>0</v>
      </c>
      <c r="K36" s="76">
        <v>0</v>
      </c>
      <c r="L36" s="76">
        <f t="shared" si="2"/>
        <v>149.424634</v>
      </c>
      <c r="M36" s="76">
        <v>37.445149000000001</v>
      </c>
      <c r="N36" s="76">
        <v>111.979485</v>
      </c>
      <c r="O36" s="76">
        <v>0</v>
      </c>
      <c r="P36" s="76">
        <v>0</v>
      </c>
      <c r="Q36" s="76">
        <v>0</v>
      </c>
      <c r="R36" s="76">
        <v>0</v>
      </c>
      <c r="S36" s="77">
        <v>0</v>
      </c>
      <c r="T36" s="232">
        <v>0</v>
      </c>
    </row>
    <row r="37" spans="2:20" ht="12.75" customHeight="1" x14ac:dyDescent="0.2">
      <c r="C37" s="72"/>
      <c r="D37" s="226" t="str">
        <f>$D$17</f>
        <v>Jahr 2022</v>
      </c>
      <c r="E37" s="233">
        <f t="shared" si="0"/>
        <v>243.8</v>
      </c>
      <c r="F37" s="78">
        <f t="shared" si="1"/>
        <v>0</v>
      </c>
      <c r="G37" s="78">
        <v>0</v>
      </c>
      <c r="H37" s="78">
        <v>0</v>
      </c>
      <c r="I37" s="78">
        <v>0</v>
      </c>
      <c r="J37" s="78">
        <v>0</v>
      </c>
      <c r="K37" s="78">
        <v>0</v>
      </c>
      <c r="L37" s="78">
        <f t="shared" si="2"/>
        <v>243.8</v>
      </c>
      <c r="M37" s="78">
        <v>40.9</v>
      </c>
      <c r="N37" s="78">
        <v>202.9</v>
      </c>
      <c r="O37" s="78">
        <v>0</v>
      </c>
      <c r="P37" s="78">
        <v>0</v>
      </c>
      <c r="Q37" s="78">
        <v>0</v>
      </c>
      <c r="R37" s="78">
        <v>0</v>
      </c>
      <c r="S37" s="79">
        <v>0</v>
      </c>
      <c r="T37" s="234">
        <v>0</v>
      </c>
    </row>
    <row r="38" spans="2:20" ht="12.75" customHeight="1" x14ac:dyDescent="0.2">
      <c r="B38" s="12" t="s">
        <v>104</v>
      </c>
      <c r="C38" s="74" t="s">
        <v>105</v>
      </c>
      <c r="D38" s="225" t="str">
        <f>$D$16</f>
        <v>Jahr 2023</v>
      </c>
      <c r="E38" s="231">
        <f t="shared" si="0"/>
        <v>303.14213799999999</v>
      </c>
      <c r="F38" s="76">
        <f t="shared" si="1"/>
        <v>0</v>
      </c>
      <c r="G38" s="76">
        <v>0</v>
      </c>
      <c r="H38" s="76">
        <v>0</v>
      </c>
      <c r="I38" s="76">
        <v>0</v>
      </c>
      <c r="J38" s="76">
        <v>0</v>
      </c>
      <c r="K38" s="76">
        <v>0</v>
      </c>
      <c r="L38" s="76">
        <f t="shared" si="2"/>
        <v>303.14213799999999</v>
      </c>
      <c r="M38" s="76">
        <v>250.88075000000001</v>
      </c>
      <c r="N38" s="76">
        <v>52.261387999999997</v>
      </c>
      <c r="O38" s="76">
        <v>0</v>
      </c>
      <c r="P38" s="76">
        <v>0</v>
      </c>
      <c r="Q38" s="76">
        <v>0</v>
      </c>
      <c r="R38" s="76">
        <v>0</v>
      </c>
      <c r="S38" s="77">
        <v>0</v>
      </c>
      <c r="T38" s="232">
        <v>0</v>
      </c>
    </row>
    <row r="39" spans="2:20" ht="12.75" customHeight="1" x14ac:dyDescent="0.2">
      <c r="C39" s="72"/>
      <c r="D39" s="226" t="str">
        <f>$D$17</f>
        <v>Jahr 2022</v>
      </c>
      <c r="E39" s="233">
        <f t="shared" si="0"/>
        <v>304.39999999999998</v>
      </c>
      <c r="F39" s="78">
        <f t="shared" si="1"/>
        <v>0</v>
      </c>
      <c r="G39" s="78">
        <v>0</v>
      </c>
      <c r="H39" s="78">
        <v>0</v>
      </c>
      <c r="I39" s="78">
        <v>0</v>
      </c>
      <c r="J39" s="78">
        <v>0</v>
      </c>
      <c r="K39" s="78">
        <v>0</v>
      </c>
      <c r="L39" s="78">
        <f t="shared" si="2"/>
        <v>304.39999999999998</v>
      </c>
      <c r="M39" s="78">
        <v>252.1</v>
      </c>
      <c r="N39" s="78">
        <v>52.3</v>
      </c>
      <c r="O39" s="78">
        <v>0</v>
      </c>
      <c r="P39" s="78">
        <v>0</v>
      </c>
      <c r="Q39" s="78">
        <v>0</v>
      </c>
      <c r="R39" s="78">
        <v>0</v>
      </c>
      <c r="S39" s="79">
        <v>0</v>
      </c>
      <c r="T39" s="234">
        <v>0</v>
      </c>
    </row>
    <row r="40" spans="2:20" ht="12.75" customHeight="1" x14ac:dyDescent="0.2">
      <c r="B40" s="12" t="s">
        <v>106</v>
      </c>
      <c r="C40" s="74" t="s">
        <v>107</v>
      </c>
      <c r="D40" s="225" t="str">
        <f>$D$16</f>
        <v>Jahr 2023</v>
      </c>
      <c r="E40" s="231">
        <f t="shared" si="0"/>
        <v>77.224854999999991</v>
      </c>
      <c r="F40" s="76">
        <f t="shared" si="1"/>
        <v>0</v>
      </c>
      <c r="G40" s="76">
        <v>0</v>
      </c>
      <c r="H40" s="76">
        <v>0</v>
      </c>
      <c r="I40" s="76">
        <v>0</v>
      </c>
      <c r="J40" s="76">
        <v>0</v>
      </c>
      <c r="K40" s="76">
        <v>0</v>
      </c>
      <c r="L40" s="76">
        <f t="shared" si="2"/>
        <v>77.224854999999991</v>
      </c>
      <c r="M40" s="76">
        <v>56.345444999999998</v>
      </c>
      <c r="N40" s="76">
        <v>20.87941</v>
      </c>
      <c r="O40" s="76">
        <v>0</v>
      </c>
      <c r="P40" s="76">
        <v>0</v>
      </c>
      <c r="Q40" s="76">
        <v>0</v>
      </c>
      <c r="R40" s="76">
        <v>0</v>
      </c>
      <c r="S40" s="77">
        <v>0</v>
      </c>
      <c r="T40" s="232">
        <v>0</v>
      </c>
    </row>
    <row r="41" spans="2:20" ht="12.75" customHeight="1" x14ac:dyDescent="0.2">
      <c r="C41" s="72"/>
      <c r="D41" s="226" t="str">
        <f>$D$17</f>
        <v>Jahr 2022</v>
      </c>
      <c r="E41" s="233">
        <f t="shared" si="0"/>
        <v>66.099999999999994</v>
      </c>
      <c r="F41" s="78">
        <f t="shared" si="1"/>
        <v>0</v>
      </c>
      <c r="G41" s="78">
        <v>0</v>
      </c>
      <c r="H41" s="78">
        <v>0</v>
      </c>
      <c r="I41" s="78">
        <v>0</v>
      </c>
      <c r="J41" s="78">
        <v>0</v>
      </c>
      <c r="K41" s="78">
        <v>0</v>
      </c>
      <c r="L41" s="78">
        <f t="shared" si="2"/>
        <v>66.099999999999994</v>
      </c>
      <c r="M41" s="78">
        <v>66.099999999999994</v>
      </c>
      <c r="N41" s="78">
        <v>0</v>
      </c>
      <c r="O41" s="78">
        <v>0</v>
      </c>
      <c r="P41" s="78">
        <v>0</v>
      </c>
      <c r="Q41" s="78">
        <v>0</v>
      </c>
      <c r="R41" s="78">
        <v>0</v>
      </c>
      <c r="S41" s="79">
        <v>0</v>
      </c>
      <c r="T41" s="234">
        <v>0</v>
      </c>
    </row>
    <row r="42" spans="2:20" ht="12.75" customHeight="1" x14ac:dyDescent="0.2">
      <c r="B42" s="12" t="s">
        <v>108</v>
      </c>
      <c r="C42" s="74" t="s">
        <v>109</v>
      </c>
      <c r="D42" s="225" t="str">
        <f>$D$16</f>
        <v>Jahr 2023</v>
      </c>
      <c r="E42" s="231">
        <f t="shared" si="0"/>
        <v>3998.2689760000003</v>
      </c>
      <c r="F42" s="76">
        <f t="shared" si="1"/>
        <v>2036.6767500000001</v>
      </c>
      <c r="G42" s="76">
        <v>0</v>
      </c>
      <c r="H42" s="76">
        <v>0</v>
      </c>
      <c r="I42" s="76">
        <v>2036.6767500000001</v>
      </c>
      <c r="J42" s="76">
        <v>0</v>
      </c>
      <c r="K42" s="76">
        <v>0</v>
      </c>
      <c r="L42" s="76">
        <f t="shared" si="2"/>
        <v>1961.592226</v>
      </c>
      <c r="M42" s="76">
        <v>1909.454295</v>
      </c>
      <c r="N42" s="76">
        <v>52.137930999999988</v>
      </c>
      <c r="O42" s="76">
        <v>0</v>
      </c>
      <c r="P42" s="76">
        <v>0</v>
      </c>
      <c r="Q42" s="76">
        <v>0</v>
      </c>
      <c r="R42" s="76">
        <v>0</v>
      </c>
      <c r="S42" s="77">
        <v>0</v>
      </c>
      <c r="T42" s="232">
        <v>0</v>
      </c>
    </row>
    <row r="43" spans="2:20" ht="12.75" customHeight="1" x14ac:dyDescent="0.2">
      <c r="C43" s="72"/>
      <c r="D43" s="226" t="str">
        <f>$D$17</f>
        <v>Jahr 2022</v>
      </c>
      <c r="E43" s="233">
        <f t="shared" si="0"/>
        <v>3316.1000000000004</v>
      </c>
      <c r="F43" s="78">
        <f t="shared" si="1"/>
        <v>1672.9</v>
      </c>
      <c r="G43" s="78">
        <v>0</v>
      </c>
      <c r="H43" s="78">
        <v>0</v>
      </c>
      <c r="I43" s="78">
        <v>1672.9</v>
      </c>
      <c r="J43" s="78">
        <v>0</v>
      </c>
      <c r="K43" s="78">
        <v>0</v>
      </c>
      <c r="L43" s="78">
        <f t="shared" si="2"/>
        <v>1643.2</v>
      </c>
      <c r="M43" s="78">
        <v>1616.7</v>
      </c>
      <c r="N43" s="78">
        <v>26.5</v>
      </c>
      <c r="O43" s="78">
        <v>0</v>
      </c>
      <c r="P43" s="78">
        <v>0</v>
      </c>
      <c r="Q43" s="78">
        <v>0</v>
      </c>
      <c r="R43" s="78">
        <v>0</v>
      </c>
      <c r="S43" s="79">
        <v>0</v>
      </c>
      <c r="T43" s="234">
        <v>0</v>
      </c>
    </row>
    <row r="44" spans="2:20" ht="12.75" customHeight="1" x14ac:dyDescent="0.2">
      <c r="C44" s="31" t="str">
        <f>IF(INT(AktJahrMonat)&gt;201503,"","Hinweis: Der Gesamtbetrag der Forderungen, sofern der rückständige Betrag &gt;= 5 % der Forderung beträgt, wird erst ab Q2 2014 erfasst; für die vorausgehenden Quartale liegen bislang keine geeigneten Daten vor.")</f>
        <v/>
      </c>
    </row>
    <row r="45" spans="2:20" ht="12.75" customHeight="1" x14ac:dyDescent="0.2"/>
    <row r="46" spans="2:20" ht="12.75" customHeight="1" x14ac:dyDescent="0.2"/>
    <row r="47" spans="2:20" ht="12.75" customHeight="1" x14ac:dyDescent="0.2"/>
    <row r="48" spans="2:20"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20.100000000000001" customHeight="1" x14ac:dyDescent="0.2"/>
    <row r="95" ht="6" customHeight="1" x14ac:dyDescent="0.2"/>
  </sheetData>
  <mergeCells count="2">
    <mergeCell ref="S10:S14"/>
    <mergeCell ref="T10:T14"/>
  </mergeCells>
  <printOptions horizontalCentered="1"/>
  <pageMargins left="0.39374999999999999" right="0.39374999999999999" top="0.98402777777777795" bottom="0.98402777777777795" header="0.51180555555555496" footer="0.51180555555555496"/>
  <pageSetup paperSize="9" scale="67" fitToHeight="2" orientation="landscape" r:id="rId1"/>
  <headerFooter>
    <oddFooter>&amp;L&amp;8 &amp;C&amp;8 &amp;R&amp;8 Seite &amp;P</oddFooter>
  </headerFooter>
  <rowBreaks count="1" manualBreakCount="1">
    <brk id="53" max="16383" man="1"/>
  </rowBreaks>
  <ignoredErrors>
    <ignoredError sqref="D19:D43" formula="1"/>
    <ignoredError sqref="L16:L43"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AMK92"/>
  <sheetViews>
    <sheetView showGridLines="0" showRowColHeaders="0" view="pageBreakPreview" topLeftCell="A4" zoomScale="60" zoomScaleNormal="100" workbookViewId="0">
      <selection activeCell="E24" sqref="E24"/>
    </sheetView>
  </sheetViews>
  <sheetFormatPr baseColWidth="10" defaultColWidth="9.140625" defaultRowHeight="12.75" x14ac:dyDescent="0.2"/>
  <cols>
    <col min="1" max="1" width="0.85546875" style="342" customWidth="1"/>
    <col min="2" max="2" width="11.5703125" style="12" hidden="1" customWidth="1"/>
    <col min="3" max="3" width="26.7109375" style="342" customWidth="1"/>
    <col min="4" max="5" width="11.42578125" style="342" customWidth="1"/>
    <col min="6" max="6" width="22.7109375" style="342" customWidth="1"/>
    <col min="7" max="7" width="11.42578125" style="342" customWidth="1"/>
    <col min="8" max="8" width="12.140625" style="342" customWidth="1"/>
    <col min="9" max="9" width="12" style="342" customWidth="1"/>
    <col min="10" max="11" width="11.42578125" style="342" customWidth="1"/>
    <col min="12" max="12" width="12.140625" style="342" customWidth="1"/>
    <col min="13" max="13" width="12" style="342" customWidth="1"/>
    <col min="14" max="14" width="11.42578125" style="342" customWidth="1"/>
    <col min="15" max="24" width="11.5703125" style="342" hidden="1" customWidth="1"/>
    <col min="25" max="25" width="0.85546875" style="342" customWidth="1"/>
    <col min="26" max="257" width="11.42578125" style="342" customWidth="1"/>
    <col min="258" max="1025" width="11.42578125" style="338" customWidth="1"/>
  </cols>
  <sheetData>
    <row r="1" spans="2:24" ht="2.25" customHeight="1" x14ac:dyDescent="0.2"/>
    <row r="2" spans="2:24" ht="12.75" customHeight="1" x14ac:dyDescent="0.2">
      <c r="C2" s="12" t="s">
        <v>110</v>
      </c>
    </row>
    <row r="3" spans="2:24" ht="12.75" customHeight="1" x14ac:dyDescent="0.2">
      <c r="C3" s="55"/>
    </row>
    <row r="4" spans="2:24" ht="12.75" customHeight="1" x14ac:dyDescent="0.2">
      <c r="C4" s="55" t="s">
        <v>111</v>
      </c>
      <c r="D4" s="56"/>
      <c r="E4" s="56"/>
      <c r="F4" s="56"/>
      <c r="G4" s="56"/>
      <c r="H4" s="56"/>
      <c r="I4" s="56"/>
      <c r="J4" s="56"/>
      <c r="K4" s="56"/>
      <c r="L4" s="56"/>
      <c r="M4" s="56"/>
      <c r="N4" s="56"/>
      <c r="O4" s="56"/>
      <c r="R4" s="56"/>
    </row>
    <row r="5" spans="2:24" ht="12.75" hidden="1" customHeight="1" x14ac:dyDescent="0.2">
      <c r="C5" s="55"/>
      <c r="D5" s="81"/>
      <c r="E5" s="81"/>
      <c r="F5" s="81"/>
      <c r="G5" s="82"/>
      <c r="H5" s="83"/>
      <c r="I5" s="83"/>
      <c r="J5" s="83"/>
      <c r="K5" s="82"/>
      <c r="L5" s="83"/>
      <c r="M5" s="83"/>
      <c r="N5" s="83"/>
      <c r="O5" s="83"/>
      <c r="P5" s="21"/>
      <c r="Q5" s="21"/>
      <c r="R5" s="83"/>
      <c r="S5" s="21"/>
    </row>
    <row r="6" spans="2:24" ht="15" customHeight="1" x14ac:dyDescent="0.2">
      <c r="C6" s="55" t="str">
        <f>UebInstitutQuartal</f>
        <v>1. Quartal 2023</v>
      </c>
      <c r="D6" s="21"/>
      <c r="E6" s="21"/>
      <c r="F6" s="21"/>
      <c r="G6" s="21"/>
      <c r="H6" s="21"/>
      <c r="I6" s="21"/>
      <c r="J6" s="21"/>
      <c r="K6" s="21"/>
      <c r="L6" s="21"/>
      <c r="M6" s="21"/>
      <c r="N6" s="21"/>
      <c r="O6" s="21"/>
      <c r="P6" s="21"/>
      <c r="Q6" s="21"/>
      <c r="R6" s="21"/>
      <c r="S6" s="21"/>
    </row>
    <row r="7" spans="2:24" ht="24.95" customHeight="1" x14ac:dyDescent="0.2">
      <c r="C7" s="21"/>
      <c r="D7" s="21"/>
      <c r="E7" s="21"/>
      <c r="F7" s="21"/>
      <c r="G7" s="21"/>
      <c r="H7" s="21"/>
      <c r="I7" s="21"/>
      <c r="J7" s="21"/>
      <c r="K7" s="21"/>
      <c r="L7" s="21"/>
      <c r="M7" s="21"/>
      <c r="N7" s="21"/>
      <c r="O7" s="21"/>
      <c r="P7" s="21"/>
      <c r="Q7" s="21"/>
      <c r="R7" s="21"/>
      <c r="S7" s="21"/>
    </row>
    <row r="8" spans="2:24" ht="22.5" customHeight="1" x14ac:dyDescent="0.2">
      <c r="C8" s="21"/>
      <c r="D8" s="21"/>
      <c r="E8" s="251" t="s">
        <v>52</v>
      </c>
      <c r="F8" s="252"/>
      <c r="G8" s="253"/>
      <c r="H8" s="253"/>
      <c r="I8" s="253"/>
      <c r="J8" s="253"/>
      <c r="K8" s="253"/>
      <c r="L8" s="253"/>
      <c r="M8" s="253"/>
      <c r="N8" s="254"/>
      <c r="O8" s="85" t="s">
        <v>112</v>
      </c>
      <c r="P8" s="86"/>
      <c r="Q8" s="86"/>
      <c r="R8" s="86"/>
      <c r="S8" s="87"/>
      <c r="T8" s="391" t="s">
        <v>113</v>
      </c>
      <c r="U8" s="392"/>
      <c r="V8" s="392"/>
      <c r="W8" s="392"/>
      <c r="X8" s="393"/>
    </row>
    <row r="9" spans="2:24" ht="12.75" customHeight="1" x14ac:dyDescent="0.2">
      <c r="C9" s="21"/>
      <c r="D9" s="21"/>
      <c r="E9" s="255" t="s">
        <v>57</v>
      </c>
      <c r="F9" s="89"/>
      <c r="G9" s="90" t="s">
        <v>114</v>
      </c>
      <c r="H9" s="71"/>
      <c r="I9" s="71"/>
      <c r="J9" s="71"/>
      <c r="K9" s="90" t="s">
        <v>115</v>
      </c>
      <c r="L9" s="71"/>
      <c r="M9" s="71"/>
      <c r="N9" s="256"/>
      <c r="O9" s="249" t="str">
        <f>E9</f>
        <v>Summe</v>
      </c>
      <c r="P9" s="92" t="s">
        <v>69</v>
      </c>
      <c r="Q9" s="71"/>
      <c r="R9" s="71"/>
      <c r="S9" s="93"/>
      <c r="T9" s="91" t="str">
        <f>O9</f>
        <v>Summe</v>
      </c>
      <c r="U9" s="92" t="str">
        <f>P9</f>
        <v>davon</v>
      </c>
      <c r="V9" s="71"/>
      <c r="W9" s="71"/>
      <c r="X9" s="93"/>
    </row>
    <row r="10" spans="2:24" s="94" customFormat="1" ht="33.6" customHeight="1" x14ac:dyDescent="0.2">
      <c r="B10" s="95"/>
      <c r="C10" s="96"/>
      <c r="D10" s="96"/>
      <c r="E10" s="257"/>
      <c r="F10" s="258" t="s">
        <v>116</v>
      </c>
      <c r="G10" s="259" t="s">
        <v>117</v>
      </c>
      <c r="H10" s="260" t="s">
        <v>118</v>
      </c>
      <c r="I10" s="260" t="s">
        <v>119</v>
      </c>
      <c r="J10" s="261" t="s">
        <v>120</v>
      </c>
      <c r="K10" s="259" t="s">
        <v>117</v>
      </c>
      <c r="L10" s="260" t="s">
        <v>118</v>
      </c>
      <c r="M10" s="260" t="s">
        <v>119</v>
      </c>
      <c r="N10" s="262" t="s">
        <v>120</v>
      </c>
      <c r="O10" s="250"/>
      <c r="P10" s="100" t="str">
        <f>G10</f>
        <v>Zentralstaat</v>
      </c>
      <c r="Q10" s="100" t="str">
        <f>H10</f>
        <v>Regionale Gebietskörper-schaften</v>
      </c>
      <c r="R10" s="100" t="str">
        <f>I10</f>
        <v>Örtliche Gebietskörper-schaften</v>
      </c>
      <c r="S10" s="103" t="str">
        <f>J10</f>
        <v>Sonstige</v>
      </c>
      <c r="T10" s="102"/>
      <c r="U10" s="100" t="str">
        <f>P10</f>
        <v>Zentralstaat</v>
      </c>
      <c r="V10" s="100" t="str">
        <f>Q10</f>
        <v>Regionale Gebietskörper-schaften</v>
      </c>
      <c r="W10" s="100" t="str">
        <f>R10</f>
        <v>Örtliche Gebietskörper-schaften</v>
      </c>
      <c r="X10" s="103" t="str">
        <f>S10</f>
        <v>Sonstige</v>
      </c>
    </row>
    <row r="11" spans="2:24" ht="12.75" customHeight="1" x14ac:dyDescent="0.2">
      <c r="C11" s="235" t="s">
        <v>81</v>
      </c>
      <c r="D11" s="236" t="str">
        <f>AktQuartal</f>
        <v>1. Quartal</v>
      </c>
      <c r="E11" s="238" t="str">
        <f>Einheit_Waehrung</f>
        <v>Mio. €</v>
      </c>
      <c r="F11" s="239" t="str">
        <f>E11</f>
        <v>Mio. €</v>
      </c>
      <c r="G11" s="240" t="str">
        <f>E11</f>
        <v>Mio. €</v>
      </c>
      <c r="H11" s="241" t="str">
        <f>E11</f>
        <v>Mio. €</v>
      </c>
      <c r="I11" s="241" t="str">
        <f>E11</f>
        <v>Mio. €</v>
      </c>
      <c r="J11" s="242" t="str">
        <f>E11</f>
        <v>Mio. €</v>
      </c>
      <c r="K11" s="240" t="str">
        <f>I11</f>
        <v>Mio. €</v>
      </c>
      <c r="L11" s="241" t="str">
        <f>I11</f>
        <v>Mio. €</v>
      </c>
      <c r="M11" s="241" t="str">
        <f>I11</f>
        <v>Mio. €</v>
      </c>
      <c r="N11" s="243" t="str">
        <f>I11</f>
        <v>Mio. €</v>
      </c>
      <c r="O11" s="110" t="str">
        <f>E11</f>
        <v>Mio. €</v>
      </c>
      <c r="P11" s="110" t="str">
        <f>O11</f>
        <v>Mio. €</v>
      </c>
      <c r="Q11" s="73" t="str">
        <f>O11</f>
        <v>Mio. €</v>
      </c>
      <c r="R11" s="73" t="str">
        <f>O11</f>
        <v>Mio. €</v>
      </c>
      <c r="S11" s="111" t="str">
        <f>O11</f>
        <v>Mio. €</v>
      </c>
      <c r="T11" s="109" t="str">
        <f>O11</f>
        <v>Mio. €</v>
      </c>
      <c r="U11" s="110" t="str">
        <f>T11</f>
        <v>Mio. €</v>
      </c>
      <c r="V11" s="73" t="str">
        <f>T11</f>
        <v>Mio. €</v>
      </c>
      <c r="W11" s="73" t="str">
        <f>T11</f>
        <v>Mio. €</v>
      </c>
      <c r="X11" s="111" t="str">
        <f>T11</f>
        <v>Mio. €</v>
      </c>
    </row>
    <row r="12" spans="2:24" ht="12.75" customHeight="1" x14ac:dyDescent="0.2">
      <c r="B12" s="12" t="s">
        <v>82</v>
      </c>
      <c r="C12" s="74" t="s">
        <v>83</v>
      </c>
      <c r="D12" s="75" t="str">
        <f>"Jahr "&amp;AktJahr</f>
        <v>Jahr 2023</v>
      </c>
      <c r="E12" s="244">
        <f t="shared" ref="E12:E37" si="0">SUM(G12:N12)</f>
        <v>32431.376502377996</v>
      </c>
      <c r="F12" s="41">
        <v>1374.031702</v>
      </c>
      <c r="G12" s="113">
        <v>109.92775399999999</v>
      </c>
      <c r="H12" s="76">
        <v>10073.193266</v>
      </c>
      <c r="I12" s="76">
        <v>12705.846847999999</v>
      </c>
      <c r="J12" s="77">
        <v>4734.7169790000007</v>
      </c>
      <c r="K12" s="113">
        <v>1522.215470378</v>
      </c>
      <c r="L12" s="76">
        <v>1040.7525740000001</v>
      </c>
      <c r="M12" s="76">
        <v>2165.7138020000002</v>
      </c>
      <c r="N12" s="232">
        <v>79.00980899999999</v>
      </c>
      <c r="O12" s="223">
        <f t="shared" ref="O12:O37" si="1">SUM(P12:S12)</f>
        <v>0</v>
      </c>
      <c r="P12" s="76">
        <v>0</v>
      </c>
      <c r="Q12" s="76">
        <v>0</v>
      </c>
      <c r="R12" s="76">
        <v>0</v>
      </c>
      <c r="S12" s="115">
        <v>0</v>
      </c>
      <c r="T12" s="114">
        <f t="shared" ref="T12:T37" si="2">SUM(U12:X12)</f>
        <v>0</v>
      </c>
      <c r="U12" s="76">
        <v>0</v>
      </c>
      <c r="V12" s="76">
        <v>0</v>
      </c>
      <c r="W12" s="76">
        <v>0</v>
      </c>
      <c r="X12" s="115">
        <v>0</v>
      </c>
    </row>
    <row r="13" spans="2:24" ht="12.75" customHeight="1" x14ac:dyDescent="0.2">
      <c r="C13" s="48"/>
      <c r="D13" s="48" t="str">
        <f>"Jahr "&amp;(AktJahr-1)</f>
        <v>Jahr 2022</v>
      </c>
      <c r="E13" s="245">
        <f t="shared" si="0"/>
        <v>32026.7</v>
      </c>
      <c r="F13" s="50">
        <v>1056.600621</v>
      </c>
      <c r="G13" s="117">
        <v>109.9</v>
      </c>
      <c r="H13" s="118">
        <v>10212.700000000001</v>
      </c>
      <c r="I13" s="118">
        <v>12810.6</v>
      </c>
      <c r="J13" s="119">
        <v>4567.7000000000007</v>
      </c>
      <c r="K13" s="117">
        <v>1058</v>
      </c>
      <c r="L13" s="118">
        <v>861.3</v>
      </c>
      <c r="M13" s="118">
        <v>2312.4</v>
      </c>
      <c r="N13" s="246">
        <v>94.1</v>
      </c>
      <c r="O13" s="237">
        <f t="shared" si="1"/>
        <v>0</v>
      </c>
      <c r="P13" s="118">
        <v>0</v>
      </c>
      <c r="Q13" s="118">
        <v>0</v>
      </c>
      <c r="R13" s="118">
        <v>0</v>
      </c>
      <c r="S13" s="121">
        <v>0</v>
      </c>
      <c r="T13" s="120">
        <f t="shared" si="2"/>
        <v>0</v>
      </c>
      <c r="U13" s="118">
        <v>0</v>
      </c>
      <c r="V13" s="118">
        <v>0</v>
      </c>
      <c r="W13" s="118">
        <v>0</v>
      </c>
      <c r="X13" s="121">
        <v>0</v>
      </c>
    </row>
    <row r="14" spans="2:24" ht="12.75" customHeight="1" x14ac:dyDescent="0.2">
      <c r="B14" s="12" t="s">
        <v>84</v>
      </c>
      <c r="C14" s="74" t="s">
        <v>85</v>
      </c>
      <c r="D14" s="75" t="str">
        <f>$D$12</f>
        <v>Jahr 2023</v>
      </c>
      <c r="E14" s="244">
        <f t="shared" si="0"/>
        <v>30262.260640573</v>
      </c>
      <c r="F14" s="50">
        <v>1135.4445760000001</v>
      </c>
      <c r="G14" s="113">
        <v>51.129187999999999</v>
      </c>
      <c r="H14" s="76">
        <v>9882.56286</v>
      </c>
      <c r="I14" s="76">
        <v>12547.980643999999</v>
      </c>
      <c r="J14" s="77">
        <v>4709.3419790000007</v>
      </c>
      <c r="K14" s="113">
        <v>1181.7483195729999</v>
      </c>
      <c r="L14" s="76">
        <v>1027.285907</v>
      </c>
      <c r="M14" s="76">
        <v>783.20193400000005</v>
      </c>
      <c r="N14" s="232">
        <v>79.00980899999999</v>
      </c>
      <c r="O14" s="223">
        <f t="shared" si="1"/>
        <v>0</v>
      </c>
      <c r="P14" s="76">
        <v>0</v>
      </c>
      <c r="Q14" s="76">
        <v>0</v>
      </c>
      <c r="R14" s="76">
        <v>0</v>
      </c>
      <c r="S14" s="115">
        <v>0</v>
      </c>
      <c r="T14" s="114">
        <f t="shared" si="2"/>
        <v>0</v>
      </c>
      <c r="U14" s="76">
        <v>0</v>
      </c>
      <c r="V14" s="76">
        <v>0</v>
      </c>
      <c r="W14" s="76">
        <v>0</v>
      </c>
      <c r="X14" s="115">
        <v>0</v>
      </c>
    </row>
    <row r="15" spans="2:24" ht="12.75" customHeight="1" x14ac:dyDescent="0.2">
      <c r="C15" s="48"/>
      <c r="D15" s="48" t="str">
        <f>$D$13</f>
        <v>Jahr 2022</v>
      </c>
      <c r="E15" s="245">
        <f t="shared" si="0"/>
        <v>29856.799999999996</v>
      </c>
      <c r="F15" s="50">
        <v>898.7</v>
      </c>
      <c r="G15" s="117">
        <v>51.1</v>
      </c>
      <c r="H15" s="118">
        <v>9999.9</v>
      </c>
      <c r="I15" s="118">
        <v>12626.5</v>
      </c>
      <c r="J15" s="119">
        <v>4540.6000000000004</v>
      </c>
      <c r="K15" s="117">
        <v>900.1</v>
      </c>
      <c r="L15" s="118">
        <v>843.8</v>
      </c>
      <c r="M15" s="118">
        <v>800.7</v>
      </c>
      <c r="N15" s="246">
        <v>94.1</v>
      </c>
      <c r="O15" s="237">
        <f t="shared" si="1"/>
        <v>0</v>
      </c>
      <c r="P15" s="118">
        <v>0</v>
      </c>
      <c r="Q15" s="118">
        <v>0</v>
      </c>
      <c r="R15" s="118">
        <v>0</v>
      </c>
      <c r="S15" s="121">
        <v>0</v>
      </c>
      <c r="T15" s="120">
        <f t="shared" si="2"/>
        <v>0</v>
      </c>
      <c r="U15" s="118">
        <v>0</v>
      </c>
      <c r="V15" s="118">
        <v>0</v>
      </c>
      <c r="W15" s="118">
        <v>0</v>
      </c>
      <c r="X15" s="121">
        <v>0</v>
      </c>
    </row>
    <row r="16" spans="2:24" ht="12.75" customHeight="1" x14ac:dyDescent="0.2">
      <c r="B16" s="80" t="s">
        <v>86</v>
      </c>
      <c r="C16" s="74" t="s">
        <v>87</v>
      </c>
      <c r="D16" s="75" t="str">
        <f>$D$12</f>
        <v>Jahr 2023</v>
      </c>
      <c r="E16" s="244">
        <f t="shared" si="0"/>
        <v>704.03911800000003</v>
      </c>
      <c r="F16" s="50">
        <v>0</v>
      </c>
      <c r="G16" s="113">
        <v>0</v>
      </c>
      <c r="H16" s="76">
        <v>0</v>
      </c>
      <c r="I16" s="76">
        <v>0</v>
      </c>
      <c r="J16" s="77">
        <v>0</v>
      </c>
      <c r="K16" s="113">
        <v>0</v>
      </c>
      <c r="L16" s="76">
        <v>0</v>
      </c>
      <c r="M16" s="76">
        <v>704.03911800000003</v>
      </c>
      <c r="N16" s="232">
        <v>0</v>
      </c>
      <c r="O16" s="223">
        <f t="shared" si="1"/>
        <v>0</v>
      </c>
      <c r="P16" s="76">
        <v>0</v>
      </c>
      <c r="Q16" s="76">
        <v>0</v>
      </c>
      <c r="R16" s="76">
        <v>0</v>
      </c>
      <c r="S16" s="115">
        <v>0</v>
      </c>
      <c r="T16" s="114">
        <f t="shared" si="2"/>
        <v>0</v>
      </c>
      <c r="U16" s="76">
        <v>0</v>
      </c>
      <c r="V16" s="76">
        <v>0</v>
      </c>
      <c r="W16" s="76">
        <v>0</v>
      </c>
      <c r="X16" s="115">
        <v>0</v>
      </c>
    </row>
    <row r="17" spans="2:24" ht="12.75" customHeight="1" x14ac:dyDescent="0.2">
      <c r="C17" s="49"/>
      <c r="D17" s="48" t="str">
        <f>$D$13</f>
        <v>Jahr 2022</v>
      </c>
      <c r="E17" s="245">
        <f t="shared" si="0"/>
        <v>760.9</v>
      </c>
      <c r="F17" s="50">
        <v>0</v>
      </c>
      <c r="G17" s="117">
        <v>0</v>
      </c>
      <c r="H17" s="118">
        <v>0</v>
      </c>
      <c r="I17" s="118">
        <v>0</v>
      </c>
      <c r="J17" s="119">
        <v>0</v>
      </c>
      <c r="K17" s="117">
        <v>0</v>
      </c>
      <c r="L17" s="118">
        <v>0</v>
      </c>
      <c r="M17" s="118">
        <v>760.9</v>
      </c>
      <c r="N17" s="246">
        <v>0</v>
      </c>
      <c r="O17" s="237">
        <f t="shared" si="1"/>
        <v>0</v>
      </c>
      <c r="P17" s="118">
        <v>0</v>
      </c>
      <c r="Q17" s="118">
        <v>0</v>
      </c>
      <c r="R17" s="118">
        <v>0</v>
      </c>
      <c r="S17" s="121">
        <v>0</v>
      </c>
      <c r="T17" s="120">
        <f t="shared" si="2"/>
        <v>0</v>
      </c>
      <c r="U17" s="118">
        <v>0</v>
      </c>
      <c r="V17" s="118">
        <v>0</v>
      </c>
      <c r="W17" s="118">
        <v>0</v>
      </c>
      <c r="X17" s="121">
        <v>0</v>
      </c>
    </row>
    <row r="18" spans="2:24" ht="12.75" customHeight="1" x14ac:dyDescent="0.2">
      <c r="B18" s="80" t="s">
        <v>121</v>
      </c>
      <c r="C18" s="74" t="s">
        <v>122</v>
      </c>
      <c r="D18" s="75" t="str">
        <f>$D$12</f>
        <v>Jahr 2023</v>
      </c>
      <c r="E18" s="244">
        <f t="shared" si="0"/>
        <v>42.490094999999997</v>
      </c>
      <c r="F18" s="50">
        <v>42.490094999999997</v>
      </c>
      <c r="G18" s="113">
        <v>0</v>
      </c>
      <c r="H18" s="76">
        <v>0</v>
      </c>
      <c r="I18" s="76">
        <v>0</v>
      </c>
      <c r="J18" s="77">
        <v>0</v>
      </c>
      <c r="K18" s="113">
        <v>42.490094999999997</v>
      </c>
      <c r="L18" s="76">
        <v>0</v>
      </c>
      <c r="M18" s="76">
        <v>0</v>
      </c>
      <c r="N18" s="232">
        <v>0</v>
      </c>
      <c r="O18" s="223">
        <f t="shared" si="1"/>
        <v>0</v>
      </c>
      <c r="P18" s="76">
        <v>0</v>
      </c>
      <c r="Q18" s="76">
        <v>0</v>
      </c>
      <c r="R18" s="76">
        <v>0</v>
      </c>
      <c r="S18" s="115">
        <v>0</v>
      </c>
      <c r="T18" s="114">
        <f t="shared" si="2"/>
        <v>0</v>
      </c>
      <c r="U18" s="76">
        <v>0</v>
      </c>
      <c r="V18" s="76">
        <v>0</v>
      </c>
      <c r="W18" s="76">
        <v>0</v>
      </c>
      <c r="X18" s="115">
        <v>0</v>
      </c>
    </row>
    <row r="19" spans="2:24" ht="12.75" customHeight="1" x14ac:dyDescent="0.2">
      <c r="C19" s="49"/>
      <c r="D19" s="48" t="str">
        <f>$D$13</f>
        <v>Jahr 2022</v>
      </c>
      <c r="E19" s="245">
        <f t="shared" si="0"/>
        <v>41.4</v>
      </c>
      <c r="F19" s="50">
        <v>41.4</v>
      </c>
      <c r="G19" s="117">
        <v>0</v>
      </c>
      <c r="H19" s="118">
        <v>0</v>
      </c>
      <c r="I19" s="118">
        <v>0</v>
      </c>
      <c r="J19" s="119">
        <v>0</v>
      </c>
      <c r="K19" s="117">
        <v>41.4</v>
      </c>
      <c r="L19" s="118">
        <v>0</v>
      </c>
      <c r="M19" s="118">
        <v>0</v>
      </c>
      <c r="N19" s="246">
        <v>0</v>
      </c>
      <c r="O19" s="237">
        <f t="shared" si="1"/>
        <v>0</v>
      </c>
      <c r="P19" s="118">
        <v>0</v>
      </c>
      <c r="Q19" s="118">
        <v>0</v>
      </c>
      <c r="R19" s="118">
        <v>0</v>
      </c>
      <c r="S19" s="121">
        <v>0</v>
      </c>
      <c r="T19" s="120">
        <f t="shared" si="2"/>
        <v>0</v>
      </c>
      <c r="U19" s="118">
        <v>0</v>
      </c>
      <c r="V19" s="118">
        <v>0</v>
      </c>
      <c r="W19" s="118">
        <v>0</v>
      </c>
      <c r="X19" s="121">
        <v>0</v>
      </c>
    </row>
    <row r="20" spans="2:24" ht="12.75" customHeight="1" x14ac:dyDescent="0.2">
      <c r="B20" s="80" t="s">
        <v>88</v>
      </c>
      <c r="C20" s="74" t="s">
        <v>89</v>
      </c>
      <c r="D20" s="75" t="str">
        <f>$D$12</f>
        <v>Jahr 2023</v>
      </c>
      <c r="E20" s="244">
        <f t="shared" si="0"/>
        <v>20</v>
      </c>
      <c r="F20" s="50">
        <v>0</v>
      </c>
      <c r="G20" s="113">
        <v>0</v>
      </c>
      <c r="H20" s="76">
        <v>0</v>
      </c>
      <c r="I20" s="76">
        <v>20</v>
      </c>
      <c r="J20" s="77">
        <v>0</v>
      </c>
      <c r="K20" s="113">
        <v>0</v>
      </c>
      <c r="L20" s="76">
        <v>0</v>
      </c>
      <c r="M20" s="76">
        <v>0</v>
      </c>
      <c r="N20" s="232">
        <v>0</v>
      </c>
      <c r="O20" s="223">
        <f t="shared" si="1"/>
        <v>0</v>
      </c>
      <c r="P20" s="76">
        <v>0</v>
      </c>
      <c r="Q20" s="76">
        <v>0</v>
      </c>
      <c r="R20" s="76">
        <v>0</v>
      </c>
      <c r="S20" s="115">
        <v>0</v>
      </c>
      <c r="T20" s="114">
        <f t="shared" si="2"/>
        <v>0</v>
      </c>
      <c r="U20" s="76">
        <v>0</v>
      </c>
      <c r="V20" s="76">
        <v>0</v>
      </c>
      <c r="W20" s="76">
        <v>0</v>
      </c>
      <c r="X20" s="115">
        <v>0</v>
      </c>
    </row>
    <row r="21" spans="2:24" ht="12.75" customHeight="1" x14ac:dyDescent="0.2">
      <c r="C21" s="48"/>
      <c r="D21" s="48" t="str">
        <f>$D$13</f>
        <v>Jahr 2022</v>
      </c>
      <c r="E21" s="245">
        <f t="shared" si="0"/>
        <v>20</v>
      </c>
      <c r="F21" s="50">
        <v>0</v>
      </c>
      <c r="G21" s="117">
        <v>0</v>
      </c>
      <c r="H21" s="118">
        <v>0</v>
      </c>
      <c r="I21" s="118">
        <v>20</v>
      </c>
      <c r="J21" s="119">
        <v>0</v>
      </c>
      <c r="K21" s="117">
        <v>0</v>
      </c>
      <c r="L21" s="118">
        <v>0</v>
      </c>
      <c r="M21" s="118">
        <v>0</v>
      </c>
      <c r="N21" s="246">
        <v>0</v>
      </c>
      <c r="O21" s="237">
        <f t="shared" si="1"/>
        <v>0</v>
      </c>
      <c r="P21" s="118">
        <v>0</v>
      </c>
      <c r="Q21" s="118">
        <v>0</v>
      </c>
      <c r="R21" s="118">
        <v>0</v>
      </c>
      <c r="S21" s="121">
        <v>0</v>
      </c>
      <c r="T21" s="120">
        <f t="shared" si="2"/>
        <v>0</v>
      </c>
      <c r="U21" s="118">
        <v>0</v>
      </c>
      <c r="V21" s="118">
        <v>0</v>
      </c>
      <c r="W21" s="118">
        <v>0</v>
      </c>
      <c r="X21" s="121">
        <v>0</v>
      </c>
    </row>
    <row r="22" spans="2:24" ht="12.75" customHeight="1" x14ac:dyDescent="0.2">
      <c r="B22" t="s">
        <v>90</v>
      </c>
      <c r="C22" s="74" t="s">
        <v>91</v>
      </c>
      <c r="D22" s="75" t="str">
        <f>$D$12</f>
        <v>Jahr 2023</v>
      </c>
      <c r="E22" s="244">
        <f t="shared" si="0"/>
        <v>294.88259629999999</v>
      </c>
      <c r="F22" s="50">
        <v>21.514106999999999</v>
      </c>
      <c r="G22" s="113">
        <v>0</v>
      </c>
      <c r="H22" s="76">
        <v>133.21989199999999</v>
      </c>
      <c r="I22" s="76">
        <v>107.637322</v>
      </c>
      <c r="J22" s="77">
        <v>25.375</v>
      </c>
      <c r="K22" s="113">
        <v>28.6503823</v>
      </c>
      <c r="L22" s="76">
        <v>0</v>
      </c>
      <c r="M22" s="76">
        <v>0</v>
      </c>
      <c r="N22" s="232">
        <v>0</v>
      </c>
      <c r="O22" s="223">
        <f t="shared" si="1"/>
        <v>0</v>
      </c>
      <c r="P22" s="76">
        <v>0</v>
      </c>
      <c r="Q22" s="76">
        <v>0</v>
      </c>
      <c r="R22" s="76">
        <v>0</v>
      </c>
      <c r="S22" s="115">
        <v>0</v>
      </c>
      <c r="T22" s="114">
        <f t="shared" si="2"/>
        <v>0</v>
      </c>
      <c r="U22" s="76">
        <v>0</v>
      </c>
      <c r="V22" s="76">
        <v>0</v>
      </c>
      <c r="W22" s="76">
        <v>0</v>
      </c>
      <c r="X22" s="115">
        <v>0</v>
      </c>
    </row>
    <row r="23" spans="2:24" ht="12.75" customHeight="1" x14ac:dyDescent="0.2">
      <c r="C23" s="48"/>
      <c r="D23" s="48" t="str">
        <f>$D$13</f>
        <v>Jahr 2022</v>
      </c>
      <c r="E23" s="245">
        <f t="shared" si="0"/>
        <v>333.30000000000007</v>
      </c>
      <c r="F23" s="50">
        <v>18.600000000000001</v>
      </c>
      <c r="G23" s="117">
        <v>0</v>
      </c>
      <c r="H23" s="118">
        <v>155</v>
      </c>
      <c r="I23" s="118">
        <v>132.6</v>
      </c>
      <c r="J23" s="119">
        <v>27.1</v>
      </c>
      <c r="K23" s="117">
        <v>18.600000000000001</v>
      </c>
      <c r="L23" s="118">
        <v>0</v>
      </c>
      <c r="M23" s="118">
        <v>0</v>
      </c>
      <c r="N23" s="246">
        <v>0</v>
      </c>
      <c r="O23" s="237">
        <f t="shared" si="1"/>
        <v>0</v>
      </c>
      <c r="P23" s="118">
        <v>0</v>
      </c>
      <c r="Q23" s="118">
        <v>0</v>
      </c>
      <c r="R23" s="118">
        <v>0</v>
      </c>
      <c r="S23" s="121">
        <v>0</v>
      </c>
      <c r="T23" s="120">
        <f t="shared" si="2"/>
        <v>0</v>
      </c>
      <c r="U23" s="118">
        <v>0</v>
      </c>
      <c r="V23" s="118">
        <v>0</v>
      </c>
      <c r="W23" s="118">
        <v>0</v>
      </c>
      <c r="X23" s="121">
        <v>0</v>
      </c>
    </row>
    <row r="24" spans="2:24" ht="12.75" customHeight="1" x14ac:dyDescent="0.2">
      <c r="B24" t="s">
        <v>92</v>
      </c>
      <c r="C24" s="74" t="s">
        <v>93</v>
      </c>
      <c r="D24" s="75" t="str">
        <f>$D$12</f>
        <v>Jahr 2023</v>
      </c>
      <c r="E24" s="244">
        <f t="shared" si="0"/>
        <v>143.07818550499999</v>
      </c>
      <c r="F24" s="50">
        <v>48.334435999999997</v>
      </c>
      <c r="G24" s="113">
        <v>0</v>
      </c>
      <c r="H24" s="76">
        <v>0</v>
      </c>
      <c r="I24" s="76">
        <v>0</v>
      </c>
      <c r="J24" s="77">
        <v>0</v>
      </c>
      <c r="K24" s="113">
        <v>143.07818550499999</v>
      </c>
      <c r="L24" s="76">
        <v>0</v>
      </c>
      <c r="M24" s="76">
        <v>0</v>
      </c>
      <c r="N24" s="232">
        <v>0</v>
      </c>
      <c r="O24" s="223">
        <f t="shared" si="1"/>
        <v>0</v>
      </c>
      <c r="P24" s="76">
        <v>0</v>
      </c>
      <c r="Q24" s="76">
        <v>0</v>
      </c>
      <c r="R24" s="76">
        <v>0</v>
      </c>
      <c r="S24" s="115">
        <v>0</v>
      </c>
      <c r="T24" s="114">
        <f t="shared" si="2"/>
        <v>0</v>
      </c>
      <c r="U24" s="76">
        <v>0</v>
      </c>
      <c r="V24" s="76">
        <v>0</v>
      </c>
      <c r="W24" s="76">
        <v>0</v>
      </c>
      <c r="X24" s="115">
        <v>0</v>
      </c>
    </row>
    <row r="25" spans="2:24" ht="12.75" customHeight="1" x14ac:dyDescent="0.2">
      <c r="C25" s="48"/>
      <c r="D25" s="48" t="str">
        <f>$D$13</f>
        <v>Jahr 2022</v>
      </c>
      <c r="E25" s="245">
        <f t="shared" si="0"/>
        <v>0</v>
      </c>
      <c r="F25" s="50">
        <v>0</v>
      </c>
      <c r="G25" s="117">
        <v>0</v>
      </c>
      <c r="H25" s="118">
        <v>0</v>
      </c>
      <c r="I25" s="118">
        <v>0</v>
      </c>
      <c r="J25" s="119">
        <v>0</v>
      </c>
      <c r="K25" s="117">
        <v>0</v>
      </c>
      <c r="L25" s="118">
        <v>0</v>
      </c>
      <c r="M25" s="118">
        <v>0</v>
      </c>
      <c r="N25" s="246">
        <v>0</v>
      </c>
      <c r="O25" s="237">
        <f t="shared" si="1"/>
        <v>0</v>
      </c>
      <c r="P25" s="118">
        <v>0</v>
      </c>
      <c r="Q25" s="118">
        <v>0</v>
      </c>
      <c r="R25" s="118">
        <v>0</v>
      </c>
      <c r="S25" s="121">
        <v>0</v>
      </c>
      <c r="T25" s="120">
        <f t="shared" si="2"/>
        <v>0</v>
      </c>
      <c r="U25" s="118">
        <v>0</v>
      </c>
      <c r="V25" s="118">
        <v>0</v>
      </c>
      <c r="W25" s="118">
        <v>0</v>
      </c>
      <c r="X25" s="121">
        <v>0</v>
      </c>
    </row>
    <row r="26" spans="2:24" ht="12.75" customHeight="1" x14ac:dyDescent="0.2">
      <c r="B26" t="s">
        <v>94</v>
      </c>
      <c r="C26" s="74" t="s">
        <v>95</v>
      </c>
      <c r="D26" s="75" t="str">
        <f>$D$12</f>
        <v>Jahr 2023</v>
      </c>
      <c r="E26" s="244">
        <f t="shared" si="0"/>
        <v>0</v>
      </c>
      <c r="F26" s="50">
        <v>0</v>
      </c>
      <c r="G26" s="113">
        <v>0</v>
      </c>
      <c r="H26" s="76">
        <v>0</v>
      </c>
      <c r="I26" s="76">
        <v>0</v>
      </c>
      <c r="J26" s="77">
        <v>0</v>
      </c>
      <c r="K26" s="113">
        <v>0</v>
      </c>
      <c r="L26" s="76">
        <v>0</v>
      </c>
      <c r="M26" s="76">
        <v>0</v>
      </c>
      <c r="N26" s="232">
        <v>0</v>
      </c>
      <c r="O26" s="223">
        <f t="shared" si="1"/>
        <v>0</v>
      </c>
      <c r="P26" s="76">
        <v>0</v>
      </c>
      <c r="Q26" s="76">
        <v>0</v>
      </c>
      <c r="R26" s="76">
        <v>0</v>
      </c>
      <c r="S26" s="115">
        <v>0</v>
      </c>
      <c r="T26" s="114">
        <f t="shared" si="2"/>
        <v>0</v>
      </c>
      <c r="U26" s="76">
        <v>0</v>
      </c>
      <c r="V26" s="76">
        <v>0</v>
      </c>
      <c r="W26" s="76">
        <v>0</v>
      </c>
      <c r="X26" s="115">
        <v>0</v>
      </c>
    </row>
    <row r="27" spans="2:24" ht="12.75" customHeight="1" x14ac:dyDescent="0.2">
      <c r="C27" s="48"/>
      <c r="D27" s="48" t="str">
        <f>$D$13</f>
        <v>Jahr 2022</v>
      </c>
      <c r="E27" s="245">
        <f t="shared" si="0"/>
        <v>0.5</v>
      </c>
      <c r="F27" s="50">
        <v>0.5</v>
      </c>
      <c r="G27" s="117">
        <v>0</v>
      </c>
      <c r="H27" s="118">
        <v>0</v>
      </c>
      <c r="I27" s="118">
        <v>0</v>
      </c>
      <c r="J27" s="119">
        <v>0</v>
      </c>
      <c r="K27" s="117">
        <v>0.5</v>
      </c>
      <c r="L27" s="118">
        <v>0</v>
      </c>
      <c r="M27" s="118">
        <v>0</v>
      </c>
      <c r="N27" s="246">
        <v>0</v>
      </c>
      <c r="O27" s="237">
        <f t="shared" si="1"/>
        <v>0</v>
      </c>
      <c r="P27" s="118">
        <v>0</v>
      </c>
      <c r="Q27" s="118">
        <v>0</v>
      </c>
      <c r="R27" s="118">
        <v>0</v>
      </c>
      <c r="S27" s="121">
        <v>0</v>
      </c>
      <c r="T27" s="120">
        <f t="shared" si="2"/>
        <v>0</v>
      </c>
      <c r="U27" s="118">
        <v>0</v>
      </c>
      <c r="V27" s="118">
        <v>0</v>
      </c>
      <c r="W27" s="118">
        <v>0</v>
      </c>
      <c r="X27" s="121">
        <v>0</v>
      </c>
    </row>
    <row r="28" spans="2:24" ht="12.75" customHeight="1" x14ac:dyDescent="0.2">
      <c r="B28" t="s">
        <v>98</v>
      </c>
      <c r="C28" s="74" t="s">
        <v>99</v>
      </c>
      <c r="D28" s="75" t="str">
        <f>$D$12</f>
        <v>Jahr 2023</v>
      </c>
      <c r="E28" s="244">
        <f t="shared" si="0"/>
        <v>689.14673100000005</v>
      </c>
      <c r="F28" s="50">
        <v>1.8754150000000001</v>
      </c>
      <c r="G28" s="113">
        <v>58.798566000000001</v>
      </c>
      <c r="H28" s="76">
        <v>0</v>
      </c>
      <c r="I28" s="76">
        <v>0</v>
      </c>
      <c r="J28" s="77">
        <v>0</v>
      </c>
      <c r="K28" s="113">
        <v>1.8754150000000001</v>
      </c>
      <c r="L28" s="76">
        <v>0</v>
      </c>
      <c r="M28" s="76">
        <v>628.47275000000002</v>
      </c>
      <c r="N28" s="232">
        <v>0</v>
      </c>
      <c r="O28" s="223">
        <f t="shared" si="1"/>
        <v>0</v>
      </c>
      <c r="P28" s="76">
        <v>0</v>
      </c>
      <c r="Q28" s="76">
        <v>0</v>
      </c>
      <c r="R28" s="76">
        <v>0</v>
      </c>
      <c r="S28" s="115">
        <v>0</v>
      </c>
      <c r="T28" s="114">
        <f t="shared" si="2"/>
        <v>0</v>
      </c>
      <c r="U28" s="76">
        <v>0</v>
      </c>
      <c r="V28" s="76">
        <v>0</v>
      </c>
      <c r="W28" s="76">
        <v>0</v>
      </c>
      <c r="X28" s="115">
        <v>0</v>
      </c>
    </row>
    <row r="29" spans="2:24" ht="12.75" customHeight="1" x14ac:dyDescent="0.2">
      <c r="C29" s="48"/>
      <c r="D29" s="48" t="str">
        <f>$D$13</f>
        <v>Jahr 2022</v>
      </c>
      <c r="E29" s="245">
        <f t="shared" si="0"/>
        <v>761.9</v>
      </c>
      <c r="F29" s="50">
        <v>2.2999999999999998</v>
      </c>
      <c r="G29" s="117">
        <v>58.8</v>
      </c>
      <c r="H29" s="118">
        <v>0</v>
      </c>
      <c r="I29" s="118">
        <v>0</v>
      </c>
      <c r="J29" s="119">
        <v>0</v>
      </c>
      <c r="K29" s="117">
        <v>2.2999999999999998</v>
      </c>
      <c r="L29" s="118">
        <v>0</v>
      </c>
      <c r="M29" s="118">
        <v>700.8</v>
      </c>
      <c r="N29" s="246">
        <v>0</v>
      </c>
      <c r="O29" s="237">
        <f t="shared" si="1"/>
        <v>0</v>
      </c>
      <c r="P29" s="118">
        <v>0</v>
      </c>
      <c r="Q29" s="118">
        <v>0</v>
      </c>
      <c r="R29" s="118">
        <v>0</v>
      </c>
      <c r="S29" s="121">
        <v>0</v>
      </c>
      <c r="T29" s="120">
        <f t="shared" si="2"/>
        <v>0</v>
      </c>
      <c r="U29" s="118">
        <v>0</v>
      </c>
      <c r="V29" s="118">
        <v>0</v>
      </c>
      <c r="W29" s="118">
        <v>0</v>
      </c>
      <c r="X29" s="121">
        <v>0</v>
      </c>
    </row>
    <row r="30" spans="2:24" ht="12.75" customHeight="1" x14ac:dyDescent="0.2">
      <c r="B30" t="s">
        <v>123</v>
      </c>
      <c r="C30" s="74" t="s">
        <v>124</v>
      </c>
      <c r="D30" s="75" t="str">
        <f>$D$12</f>
        <v>Jahr 2023</v>
      </c>
      <c r="E30" s="244">
        <f t="shared" si="0"/>
        <v>50</v>
      </c>
      <c r="F30" s="50">
        <v>0</v>
      </c>
      <c r="G30" s="113">
        <v>0</v>
      </c>
      <c r="H30" s="76">
        <v>0</v>
      </c>
      <c r="I30" s="76">
        <v>0</v>
      </c>
      <c r="J30" s="77">
        <v>0</v>
      </c>
      <c r="K30" s="113">
        <v>0</v>
      </c>
      <c r="L30" s="76">
        <v>0</v>
      </c>
      <c r="M30" s="76">
        <v>50</v>
      </c>
      <c r="N30" s="232">
        <v>0</v>
      </c>
      <c r="O30" s="223">
        <f t="shared" si="1"/>
        <v>0</v>
      </c>
      <c r="P30" s="76">
        <v>0</v>
      </c>
      <c r="Q30" s="76">
        <v>0</v>
      </c>
      <c r="R30" s="76">
        <v>0</v>
      </c>
      <c r="S30" s="115">
        <v>0</v>
      </c>
      <c r="T30" s="114">
        <f t="shared" si="2"/>
        <v>0</v>
      </c>
      <c r="U30" s="76">
        <v>0</v>
      </c>
      <c r="V30" s="76">
        <v>0</v>
      </c>
      <c r="W30" s="76">
        <v>0</v>
      </c>
      <c r="X30" s="115">
        <v>0</v>
      </c>
    </row>
    <row r="31" spans="2:24" ht="12.75" customHeight="1" x14ac:dyDescent="0.2">
      <c r="C31" s="48"/>
      <c r="D31" s="48" t="str">
        <f>$D$13</f>
        <v>Jahr 2022</v>
      </c>
      <c r="E31" s="245">
        <f t="shared" si="0"/>
        <v>50</v>
      </c>
      <c r="F31" s="50">
        <v>0</v>
      </c>
      <c r="G31" s="117">
        <v>0</v>
      </c>
      <c r="H31" s="118">
        <v>0</v>
      </c>
      <c r="I31" s="118">
        <v>0</v>
      </c>
      <c r="J31" s="119">
        <v>0</v>
      </c>
      <c r="K31" s="117">
        <v>0</v>
      </c>
      <c r="L31" s="118">
        <v>0</v>
      </c>
      <c r="M31" s="118">
        <v>50</v>
      </c>
      <c r="N31" s="246">
        <v>0</v>
      </c>
      <c r="O31" s="237">
        <f t="shared" si="1"/>
        <v>0</v>
      </c>
      <c r="P31" s="118">
        <v>0</v>
      </c>
      <c r="Q31" s="118">
        <v>0</v>
      </c>
      <c r="R31" s="118">
        <v>0</v>
      </c>
      <c r="S31" s="121">
        <v>0</v>
      </c>
      <c r="T31" s="120">
        <f t="shared" si="2"/>
        <v>0</v>
      </c>
      <c r="U31" s="118">
        <v>0</v>
      </c>
      <c r="V31" s="118">
        <v>0</v>
      </c>
      <c r="W31" s="118">
        <v>0</v>
      </c>
      <c r="X31" s="121">
        <v>0</v>
      </c>
    </row>
    <row r="32" spans="2:24" ht="12.75" customHeight="1" x14ac:dyDescent="0.2">
      <c r="B32" t="s">
        <v>102</v>
      </c>
      <c r="C32" s="74" t="s">
        <v>103</v>
      </c>
      <c r="D32" s="75" t="str">
        <f>$D$12</f>
        <v>Jahr 2023</v>
      </c>
      <c r="E32" s="244">
        <f t="shared" si="0"/>
        <v>27.958003000000001</v>
      </c>
      <c r="F32" s="50">
        <v>27.958003000000001</v>
      </c>
      <c r="G32" s="113">
        <v>0</v>
      </c>
      <c r="H32" s="76">
        <v>0</v>
      </c>
      <c r="I32" s="76">
        <v>0</v>
      </c>
      <c r="J32" s="77">
        <v>0</v>
      </c>
      <c r="K32" s="113">
        <v>27.958003000000001</v>
      </c>
      <c r="L32" s="76">
        <v>0</v>
      </c>
      <c r="M32" s="76">
        <v>0</v>
      </c>
      <c r="N32" s="232">
        <v>0</v>
      </c>
      <c r="O32" s="223">
        <f t="shared" si="1"/>
        <v>0</v>
      </c>
      <c r="P32" s="76">
        <v>0</v>
      </c>
      <c r="Q32" s="76">
        <v>0</v>
      </c>
      <c r="R32" s="76">
        <v>0</v>
      </c>
      <c r="S32" s="115">
        <v>0</v>
      </c>
      <c r="T32" s="114">
        <f t="shared" si="2"/>
        <v>0</v>
      </c>
      <c r="U32" s="76">
        <v>0</v>
      </c>
      <c r="V32" s="76">
        <v>0</v>
      </c>
      <c r="W32" s="76">
        <v>0</v>
      </c>
      <c r="X32" s="115">
        <v>0</v>
      </c>
    </row>
    <row r="33" spans="2:24" ht="12.75" customHeight="1" x14ac:dyDescent="0.2">
      <c r="C33" s="48"/>
      <c r="D33" s="48" t="str">
        <f>$D$13</f>
        <v>Jahr 2022</v>
      </c>
      <c r="E33" s="245">
        <f t="shared" si="0"/>
        <v>31.5</v>
      </c>
      <c r="F33" s="50">
        <v>31.5</v>
      </c>
      <c r="G33" s="117">
        <v>0</v>
      </c>
      <c r="H33" s="118">
        <v>0</v>
      </c>
      <c r="I33" s="118">
        <v>0</v>
      </c>
      <c r="J33" s="119">
        <v>0</v>
      </c>
      <c r="K33" s="117">
        <v>31.5</v>
      </c>
      <c r="L33" s="118">
        <v>0</v>
      </c>
      <c r="M33" s="118">
        <v>0</v>
      </c>
      <c r="N33" s="246">
        <v>0</v>
      </c>
      <c r="O33" s="237">
        <f t="shared" si="1"/>
        <v>0</v>
      </c>
      <c r="P33" s="118">
        <v>0</v>
      </c>
      <c r="Q33" s="118">
        <v>0</v>
      </c>
      <c r="R33" s="118">
        <v>0</v>
      </c>
      <c r="S33" s="121">
        <v>0</v>
      </c>
      <c r="T33" s="120">
        <f t="shared" si="2"/>
        <v>0</v>
      </c>
      <c r="U33" s="118">
        <v>0</v>
      </c>
      <c r="V33" s="118">
        <v>0</v>
      </c>
      <c r="W33" s="118">
        <v>0</v>
      </c>
      <c r="X33" s="121">
        <v>0</v>
      </c>
    </row>
    <row r="34" spans="2:24" ht="12.75" customHeight="1" x14ac:dyDescent="0.2">
      <c r="B34" t="s">
        <v>125</v>
      </c>
      <c r="C34" s="74" t="s">
        <v>126</v>
      </c>
      <c r="D34" s="75" t="str">
        <f>$D$12</f>
        <v>Jahr 2023</v>
      </c>
      <c r="E34" s="244">
        <f t="shared" si="0"/>
        <v>50.945549</v>
      </c>
      <c r="F34" s="50">
        <v>0</v>
      </c>
      <c r="G34" s="113">
        <v>0</v>
      </c>
      <c r="H34" s="76">
        <v>7.25</v>
      </c>
      <c r="I34" s="76">
        <v>30.228881999999999</v>
      </c>
      <c r="J34" s="77">
        <v>0</v>
      </c>
      <c r="K34" s="113">
        <v>0</v>
      </c>
      <c r="L34" s="76">
        <v>13.466666999999999</v>
      </c>
      <c r="M34" s="76">
        <v>0</v>
      </c>
      <c r="N34" s="232">
        <v>0</v>
      </c>
      <c r="O34" s="223">
        <f t="shared" si="1"/>
        <v>0</v>
      </c>
      <c r="P34" s="76">
        <v>0</v>
      </c>
      <c r="Q34" s="76">
        <v>0</v>
      </c>
      <c r="R34" s="76">
        <v>0</v>
      </c>
      <c r="S34" s="115">
        <v>0</v>
      </c>
      <c r="T34" s="114">
        <f t="shared" si="2"/>
        <v>0</v>
      </c>
      <c r="U34" s="76">
        <v>0</v>
      </c>
      <c r="V34" s="76">
        <v>0</v>
      </c>
      <c r="W34" s="76">
        <v>0</v>
      </c>
      <c r="X34" s="115">
        <v>0</v>
      </c>
    </row>
    <row r="35" spans="2:24" ht="12.75" customHeight="1" x14ac:dyDescent="0.2">
      <c r="C35" s="48"/>
      <c r="D35" s="48" t="str">
        <f>$D$13</f>
        <v>Jahr 2022</v>
      </c>
      <c r="E35" s="245">
        <f t="shared" si="0"/>
        <v>58.1</v>
      </c>
      <c r="F35" s="50">
        <v>0</v>
      </c>
      <c r="G35" s="117">
        <v>0</v>
      </c>
      <c r="H35" s="118">
        <v>9.1</v>
      </c>
      <c r="I35" s="118">
        <v>31.5</v>
      </c>
      <c r="J35" s="119">
        <v>0</v>
      </c>
      <c r="K35" s="117">
        <v>0</v>
      </c>
      <c r="L35" s="118">
        <v>17.5</v>
      </c>
      <c r="M35" s="118">
        <v>0</v>
      </c>
      <c r="N35" s="246">
        <v>0</v>
      </c>
      <c r="O35" s="237">
        <f t="shared" si="1"/>
        <v>0</v>
      </c>
      <c r="P35" s="118">
        <v>0</v>
      </c>
      <c r="Q35" s="118">
        <v>0</v>
      </c>
      <c r="R35" s="118">
        <v>0</v>
      </c>
      <c r="S35" s="121">
        <v>0</v>
      </c>
      <c r="T35" s="120">
        <f t="shared" si="2"/>
        <v>0</v>
      </c>
      <c r="U35" s="118">
        <v>0</v>
      </c>
      <c r="V35" s="118">
        <v>0</v>
      </c>
      <c r="W35" s="118">
        <v>0</v>
      </c>
      <c r="X35" s="121">
        <v>0</v>
      </c>
    </row>
    <row r="36" spans="2:24" ht="12.75" customHeight="1" x14ac:dyDescent="0.2">
      <c r="B36" t="s">
        <v>127</v>
      </c>
      <c r="C36" s="74" t="s">
        <v>128</v>
      </c>
      <c r="D36" s="75" t="str">
        <f>$D$12</f>
        <v>Jahr 2023</v>
      </c>
      <c r="E36" s="244">
        <f t="shared" si="0"/>
        <v>146.57558400000002</v>
      </c>
      <c r="F36" s="50">
        <v>96.41507</v>
      </c>
      <c r="G36" s="113">
        <v>0</v>
      </c>
      <c r="H36" s="76">
        <v>50.160514000000013</v>
      </c>
      <c r="I36" s="76">
        <v>0</v>
      </c>
      <c r="J36" s="77">
        <v>0</v>
      </c>
      <c r="K36" s="113">
        <v>96.41507</v>
      </c>
      <c r="L36" s="76">
        <v>0</v>
      </c>
      <c r="M36" s="76">
        <v>0</v>
      </c>
      <c r="N36" s="232">
        <v>0</v>
      </c>
      <c r="O36" s="223">
        <f t="shared" si="1"/>
        <v>0</v>
      </c>
      <c r="P36" s="76">
        <v>0</v>
      </c>
      <c r="Q36" s="76">
        <v>0</v>
      </c>
      <c r="R36" s="76">
        <v>0</v>
      </c>
      <c r="S36" s="115">
        <v>0</v>
      </c>
      <c r="T36" s="114">
        <f t="shared" si="2"/>
        <v>0</v>
      </c>
      <c r="U36" s="76">
        <v>0</v>
      </c>
      <c r="V36" s="76">
        <v>0</v>
      </c>
      <c r="W36" s="76">
        <v>0</v>
      </c>
      <c r="X36" s="115">
        <v>0</v>
      </c>
    </row>
    <row r="37" spans="2:24" ht="12.75" customHeight="1" x14ac:dyDescent="0.2">
      <c r="C37" s="48"/>
      <c r="D37" s="48" t="str">
        <f>$D$13</f>
        <v>Jahr 2022</v>
      </c>
      <c r="E37" s="245">
        <f t="shared" si="0"/>
        <v>112.30000000000001</v>
      </c>
      <c r="F37" s="50">
        <v>63.600620999999997</v>
      </c>
      <c r="G37" s="117">
        <v>0</v>
      </c>
      <c r="H37" s="118">
        <v>48.7</v>
      </c>
      <c r="I37" s="118">
        <v>0</v>
      </c>
      <c r="J37" s="119">
        <v>0</v>
      </c>
      <c r="K37" s="117">
        <v>63.6</v>
      </c>
      <c r="L37" s="118">
        <v>0</v>
      </c>
      <c r="M37" s="118">
        <v>0</v>
      </c>
      <c r="N37" s="246">
        <v>0</v>
      </c>
      <c r="O37" s="237">
        <f t="shared" si="1"/>
        <v>0</v>
      </c>
      <c r="P37" s="118">
        <v>0</v>
      </c>
      <c r="Q37" s="118">
        <v>0</v>
      </c>
      <c r="R37" s="118">
        <v>0</v>
      </c>
      <c r="S37" s="121">
        <v>0</v>
      </c>
      <c r="T37" s="120">
        <f t="shared" si="2"/>
        <v>0</v>
      </c>
      <c r="U37" s="118">
        <v>0</v>
      </c>
      <c r="V37" s="118">
        <v>0</v>
      </c>
      <c r="W37" s="118">
        <v>0</v>
      </c>
      <c r="X37" s="121">
        <v>0</v>
      </c>
    </row>
    <row r="38" spans="2:24" ht="12.75" customHeight="1" x14ac:dyDescent="0.2">
      <c r="C38" s="31" t="str">
        <f>IF(INT(AktJahrMonat)&gt;201503,"","Hinweis: Der Gesamtbetrag der Forderungen, sofern der rückständige Betrag &gt;= 5 % der Forderung beträgt, wird erst ab Q2 2014 erfasst; für die vorausgehenden Quartale liegen bislang keine geeigneten Daten vor.")</f>
        <v/>
      </c>
    </row>
    <row r="39" spans="2:24" ht="12.75" customHeight="1" x14ac:dyDescent="0.2">
      <c r="C39" s="31" t="str">
        <f>IF(INT(AktJahrMonat)&gt;=201606,"","Hinweis: Die Gewährleistungen aus Gründen der Exportförderung werden erst ab Q2 2015 erfasst.")</f>
        <v/>
      </c>
    </row>
    <row r="40" spans="2:24" ht="12.75" customHeight="1" x14ac:dyDescent="0.2">
      <c r="C40" s="31" t="str">
        <f>IF(INT(AktJahrMonat)&gt;=201703,"","Hinweis: Die Deckungswerte werden erst ab Q1 2016 in 'geschuldete' und 'gewährleistete' Werte aufgeteilt.")</f>
        <v/>
      </c>
    </row>
    <row r="41" spans="2:24" ht="12.75" customHeight="1" x14ac:dyDescent="0.2"/>
    <row r="42" spans="2:24" ht="12.75" customHeight="1" x14ac:dyDescent="0.2"/>
    <row r="43" spans="2:24" ht="12.75" customHeight="1" x14ac:dyDescent="0.2"/>
    <row r="44" spans="2:24" ht="12.75" customHeight="1" x14ac:dyDescent="0.2"/>
    <row r="45" spans="2:24" ht="12.75" customHeight="1" x14ac:dyDescent="0.2"/>
    <row r="46" spans="2:24" ht="12.75" customHeight="1" x14ac:dyDescent="0.2"/>
    <row r="47" spans="2:24" ht="12.75" customHeight="1" x14ac:dyDescent="0.2"/>
    <row r="48" spans="2:24"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20.100000000000001" customHeight="1" x14ac:dyDescent="0.2"/>
    <row r="91" ht="12.75" customHeight="1" x14ac:dyDescent="0.2"/>
    <row r="92" ht="12.75" customHeight="1" x14ac:dyDescent="0.2"/>
  </sheetData>
  <mergeCells count="1">
    <mergeCell ref="T8:X8"/>
  </mergeCells>
  <printOptions horizontalCentered="1"/>
  <pageMargins left="0.39374999999999999" right="0.31527777777777799" top="0.78749999999999998" bottom="0.59027777777777801" header="0.51180555555555496" footer="0.39374999999999999"/>
  <pageSetup paperSize="9" scale="85" fitToHeight="2" orientation="landscape" r:id="rId1"/>
  <headerFooter>
    <oddFooter>&amp;L&amp;8 &amp;C&amp;8 &amp;R&amp;8 Seite &amp;P</oddFooter>
  </headerFooter>
  <ignoredErrors>
    <ignoredError sqref="E12:E37" formulaRange="1"/>
    <ignoredError sqref="D15:D3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AMK92"/>
  <sheetViews>
    <sheetView showGridLines="0" showRowColHeaders="0" view="pageBreakPreview" zoomScale="60" zoomScaleNormal="100" workbookViewId="0">
      <selection activeCell="O12" sqref="O12"/>
    </sheetView>
  </sheetViews>
  <sheetFormatPr baseColWidth="10" defaultColWidth="9.140625" defaultRowHeight="12.75" x14ac:dyDescent="0.2"/>
  <cols>
    <col min="1" max="1" width="0.85546875" style="342" customWidth="1"/>
    <col min="2" max="2" width="11.5703125" style="12" hidden="1" customWidth="1"/>
    <col min="3" max="3" width="26.7109375" style="342" customWidth="1"/>
    <col min="4" max="4" width="11.42578125" style="342" customWidth="1"/>
    <col min="5" max="14" width="11.5703125" style="342" hidden="1" customWidth="1"/>
    <col min="15" max="16" width="11.42578125" style="342" customWidth="1"/>
    <col min="17" max="17" width="12.28515625" style="342" customWidth="1"/>
    <col min="18" max="18" width="12.140625" style="342" customWidth="1"/>
    <col min="19" max="24" width="11.42578125" style="342" customWidth="1"/>
    <col min="25" max="25" width="0.85546875" style="342" customWidth="1"/>
    <col min="26" max="257" width="11.42578125" style="342" customWidth="1"/>
    <col min="258" max="1025" width="11.42578125" style="338" customWidth="1"/>
  </cols>
  <sheetData>
    <row r="1" spans="2:24" ht="3" customHeight="1" x14ac:dyDescent="0.2"/>
    <row r="2" spans="2:24" ht="12.75" customHeight="1" x14ac:dyDescent="0.2">
      <c r="C2" s="12" t="s">
        <v>129</v>
      </c>
    </row>
    <row r="3" spans="2:24" ht="12.75" customHeight="1" x14ac:dyDescent="0.2">
      <c r="C3" s="55"/>
    </row>
    <row r="4" spans="2:24" ht="12.75" customHeight="1" x14ac:dyDescent="0.2">
      <c r="C4" s="55" t="s">
        <v>130</v>
      </c>
      <c r="D4" s="56"/>
      <c r="E4" s="56"/>
      <c r="F4" s="56"/>
      <c r="G4" s="56"/>
      <c r="H4" s="56"/>
      <c r="I4" s="56"/>
      <c r="J4" s="56"/>
      <c r="K4" s="56"/>
      <c r="L4" s="56"/>
      <c r="M4" s="56"/>
      <c r="N4" s="56"/>
      <c r="O4" s="56"/>
      <c r="R4" s="56"/>
    </row>
    <row r="5" spans="2:24" ht="12.75" customHeight="1" x14ac:dyDescent="0.2">
      <c r="C5" s="55" t="s">
        <v>131</v>
      </c>
      <c r="D5" s="81"/>
      <c r="E5" s="81"/>
      <c r="F5" s="81"/>
      <c r="G5" s="82"/>
      <c r="H5" s="83"/>
      <c r="I5" s="83"/>
      <c r="J5" s="83"/>
      <c r="K5" s="82"/>
      <c r="L5" s="83"/>
      <c r="M5" s="83"/>
      <c r="N5" s="83"/>
      <c r="O5" s="83"/>
      <c r="P5" s="21"/>
      <c r="Q5" s="21"/>
      <c r="R5" s="83"/>
      <c r="S5" s="21"/>
    </row>
    <row r="6" spans="2:24" ht="15" customHeight="1" x14ac:dyDescent="0.2">
      <c r="C6" s="55" t="str">
        <f>UebInstitutQuartal</f>
        <v>1. Quartal 2023</v>
      </c>
      <c r="D6" s="21"/>
      <c r="E6" s="21"/>
      <c r="F6" s="21"/>
      <c r="G6" s="21"/>
      <c r="H6" s="21"/>
      <c r="I6" s="21"/>
      <c r="J6" s="21"/>
      <c r="K6" s="21"/>
      <c r="L6" s="21"/>
      <c r="M6" s="21"/>
      <c r="N6" s="21"/>
      <c r="O6" s="21"/>
      <c r="P6" s="21"/>
      <c r="Q6" s="21"/>
      <c r="R6" s="21"/>
      <c r="S6" s="21"/>
    </row>
    <row r="7" spans="2:24" ht="24.95" customHeight="1" x14ac:dyDescent="0.2">
      <c r="C7" s="21"/>
      <c r="D7" s="21"/>
      <c r="E7" s="21"/>
      <c r="F7" s="21"/>
      <c r="G7" s="21"/>
      <c r="H7" s="21"/>
      <c r="I7" s="21"/>
      <c r="J7" s="21"/>
      <c r="K7" s="21"/>
      <c r="L7" s="21"/>
      <c r="M7" s="21"/>
      <c r="N7" s="21"/>
      <c r="O7" s="21"/>
      <c r="P7" s="21"/>
      <c r="Q7" s="21"/>
      <c r="R7" s="21"/>
      <c r="S7" s="21"/>
    </row>
    <row r="8" spans="2:24" ht="22.5" customHeight="1" x14ac:dyDescent="0.2">
      <c r="C8" s="21"/>
      <c r="D8" s="21"/>
      <c r="E8" s="84" t="s">
        <v>52</v>
      </c>
      <c r="F8" s="85"/>
      <c r="G8" s="86"/>
      <c r="H8" s="86"/>
      <c r="I8" s="86"/>
      <c r="J8" s="86"/>
      <c r="K8" s="86"/>
      <c r="L8" s="86"/>
      <c r="M8" s="86"/>
      <c r="N8" s="86"/>
      <c r="O8" s="84" t="s">
        <v>112</v>
      </c>
      <c r="P8" s="86"/>
      <c r="Q8" s="86"/>
      <c r="R8" s="86"/>
      <c r="S8" s="87"/>
      <c r="T8" s="391" t="s">
        <v>113</v>
      </c>
      <c r="U8" s="392"/>
      <c r="V8" s="392"/>
      <c r="W8" s="392"/>
      <c r="X8" s="393"/>
    </row>
    <row r="9" spans="2:24" ht="12.75" customHeight="1" x14ac:dyDescent="0.2">
      <c r="C9" s="21"/>
      <c r="D9" s="21"/>
      <c r="E9" s="88" t="s">
        <v>57</v>
      </c>
      <c r="F9" s="89"/>
      <c r="G9" s="90" t="s">
        <v>114</v>
      </c>
      <c r="H9" s="71"/>
      <c r="I9" s="71"/>
      <c r="J9" s="71"/>
      <c r="K9" s="90" t="s">
        <v>115</v>
      </c>
      <c r="L9" s="71"/>
      <c r="M9" s="71"/>
      <c r="N9" s="71"/>
      <c r="O9" s="91" t="str">
        <f>E9</f>
        <v>Summe</v>
      </c>
      <c r="P9" s="92" t="s">
        <v>69</v>
      </c>
      <c r="Q9" s="71"/>
      <c r="R9" s="71"/>
      <c r="S9" s="93"/>
      <c r="T9" s="91" t="str">
        <f>O9</f>
        <v>Summe</v>
      </c>
      <c r="U9" s="92" t="str">
        <f>P9</f>
        <v>davon</v>
      </c>
      <c r="V9" s="71"/>
      <c r="W9" s="71"/>
      <c r="X9" s="93"/>
    </row>
    <row r="10" spans="2:24" s="94" customFormat="1" ht="33.6" customHeight="1" x14ac:dyDescent="0.2">
      <c r="B10" s="95"/>
      <c r="C10" s="96"/>
      <c r="D10" s="96"/>
      <c r="E10" s="97"/>
      <c r="F10" s="98" t="s">
        <v>116</v>
      </c>
      <c r="G10" s="99" t="s">
        <v>117</v>
      </c>
      <c r="H10" s="100" t="s">
        <v>118</v>
      </c>
      <c r="I10" s="100" t="s">
        <v>119</v>
      </c>
      <c r="J10" s="101" t="s">
        <v>120</v>
      </c>
      <c r="K10" s="99" t="s">
        <v>117</v>
      </c>
      <c r="L10" s="100" t="s">
        <v>118</v>
      </c>
      <c r="M10" s="100" t="s">
        <v>119</v>
      </c>
      <c r="N10" s="101" t="s">
        <v>120</v>
      </c>
      <c r="O10" s="102"/>
      <c r="P10" s="100" t="str">
        <f>G10</f>
        <v>Zentralstaat</v>
      </c>
      <c r="Q10" s="100" t="str">
        <f>H10</f>
        <v>Regionale Gebietskörper-schaften</v>
      </c>
      <c r="R10" s="100" t="str">
        <f>I10</f>
        <v>Örtliche Gebietskörper-schaften</v>
      </c>
      <c r="S10" s="103" t="str">
        <f>J10</f>
        <v>Sonstige</v>
      </c>
      <c r="T10" s="102"/>
      <c r="U10" s="100" t="str">
        <f>P10</f>
        <v>Zentralstaat</v>
      </c>
      <c r="V10" s="100" t="str">
        <f>Q10</f>
        <v>Regionale Gebietskörper-schaften</v>
      </c>
      <c r="W10" s="100" t="str">
        <f>R10</f>
        <v>Örtliche Gebietskörper-schaften</v>
      </c>
      <c r="X10" s="103" t="str">
        <f>S10</f>
        <v>Sonstige</v>
      </c>
    </row>
    <row r="11" spans="2:24" ht="12.75" customHeight="1" x14ac:dyDescent="0.2">
      <c r="C11" s="48" t="s">
        <v>81</v>
      </c>
      <c r="D11" s="49" t="str">
        <f>AktQuartal</f>
        <v>1. Quartal</v>
      </c>
      <c r="E11" s="104" t="str">
        <f>Einheit_Waehrung</f>
        <v>Mio. €</v>
      </c>
      <c r="F11" s="105" t="str">
        <f>E11</f>
        <v>Mio. €</v>
      </c>
      <c r="G11" s="106" t="str">
        <f>E11</f>
        <v>Mio. €</v>
      </c>
      <c r="H11" s="107" t="str">
        <f>E11</f>
        <v>Mio. €</v>
      </c>
      <c r="I11" s="107" t="str">
        <f>E11</f>
        <v>Mio. €</v>
      </c>
      <c r="J11" s="108" t="str">
        <f>E11</f>
        <v>Mio. €</v>
      </c>
      <c r="K11" s="106" t="str">
        <f>I11</f>
        <v>Mio. €</v>
      </c>
      <c r="L11" s="107" t="str">
        <f>I11</f>
        <v>Mio. €</v>
      </c>
      <c r="M11" s="107" t="str">
        <f>I11</f>
        <v>Mio. €</v>
      </c>
      <c r="N11" s="108" t="str">
        <f>I11</f>
        <v>Mio. €</v>
      </c>
      <c r="O11" s="109" t="str">
        <f>E11</f>
        <v>Mio. €</v>
      </c>
      <c r="P11" s="110" t="str">
        <f>O11</f>
        <v>Mio. €</v>
      </c>
      <c r="Q11" s="73" t="str">
        <f>O11</f>
        <v>Mio. €</v>
      </c>
      <c r="R11" s="73" t="str">
        <f>O11</f>
        <v>Mio. €</v>
      </c>
      <c r="S11" s="111" t="str">
        <f>O11</f>
        <v>Mio. €</v>
      </c>
      <c r="T11" s="109" t="str">
        <f>O11</f>
        <v>Mio. €</v>
      </c>
      <c r="U11" s="110" t="str">
        <f>T11</f>
        <v>Mio. €</v>
      </c>
      <c r="V11" s="73" t="str">
        <f>T11</f>
        <v>Mio. €</v>
      </c>
      <c r="W11" s="73" t="str">
        <f>T11</f>
        <v>Mio. €</v>
      </c>
      <c r="X11" s="111" t="str">
        <f>T11</f>
        <v>Mio. €</v>
      </c>
    </row>
    <row r="12" spans="2:24" ht="12.75" customHeight="1" x14ac:dyDescent="0.2">
      <c r="B12" s="12" t="s">
        <v>82</v>
      </c>
      <c r="C12" s="74" t="s">
        <v>83</v>
      </c>
      <c r="D12" s="75" t="str">
        <f>"Jahr "&amp;AktJahr</f>
        <v>Jahr 2023</v>
      </c>
      <c r="E12" s="112">
        <f>SUM(G12:N12)</f>
        <v>0</v>
      </c>
      <c r="F12" s="41">
        <v>0</v>
      </c>
      <c r="G12" s="113">
        <v>0</v>
      </c>
      <c r="H12" s="76">
        <v>0</v>
      </c>
      <c r="I12" s="76">
        <v>0</v>
      </c>
      <c r="J12" s="77">
        <v>0</v>
      </c>
      <c r="K12" s="113">
        <v>0</v>
      </c>
      <c r="L12" s="76">
        <v>0</v>
      </c>
      <c r="M12" s="76">
        <v>0</v>
      </c>
      <c r="N12" s="77">
        <v>0</v>
      </c>
      <c r="O12" s="114">
        <f>SUM(P12:S12)</f>
        <v>0</v>
      </c>
      <c r="P12" s="76">
        <v>0</v>
      </c>
      <c r="Q12" s="76">
        <v>0</v>
      </c>
      <c r="R12" s="76">
        <v>0</v>
      </c>
      <c r="S12" s="115">
        <v>0</v>
      </c>
      <c r="T12" s="114">
        <f>SUM(U12:X12)</f>
        <v>0</v>
      </c>
      <c r="U12" s="76">
        <v>0</v>
      </c>
      <c r="V12" s="76">
        <v>0</v>
      </c>
      <c r="W12" s="76">
        <v>0</v>
      </c>
      <c r="X12" s="115">
        <v>0</v>
      </c>
    </row>
    <row r="13" spans="2:24" ht="12.75" customHeight="1" x14ac:dyDescent="0.2">
      <c r="C13" s="48"/>
      <c r="D13" s="48" t="str">
        <f>"Jahr "&amp;(AktJahr-1)</f>
        <v>Jahr 2022</v>
      </c>
      <c r="E13" s="116">
        <f>SUM(G13:N13)</f>
        <v>0</v>
      </c>
      <c r="F13" s="50">
        <v>0</v>
      </c>
      <c r="G13" s="117">
        <v>0</v>
      </c>
      <c r="H13" s="118">
        <v>0</v>
      </c>
      <c r="I13" s="118">
        <v>0</v>
      </c>
      <c r="J13" s="119">
        <v>0</v>
      </c>
      <c r="K13" s="117">
        <v>0</v>
      </c>
      <c r="L13" s="118">
        <v>0</v>
      </c>
      <c r="M13" s="118">
        <v>0</v>
      </c>
      <c r="N13" s="119">
        <v>0</v>
      </c>
      <c r="O13" s="120">
        <f>SUM(P13:S13)</f>
        <v>0</v>
      </c>
      <c r="P13" s="118">
        <v>0</v>
      </c>
      <c r="Q13" s="118">
        <v>0</v>
      </c>
      <c r="R13" s="118">
        <v>0</v>
      </c>
      <c r="S13" s="121">
        <v>0</v>
      </c>
      <c r="T13" s="120">
        <f>SUM(U13:X13)</f>
        <v>0</v>
      </c>
      <c r="U13" s="118">
        <v>0</v>
      </c>
      <c r="V13" s="118">
        <v>0</v>
      </c>
      <c r="W13" s="118">
        <v>0</v>
      </c>
      <c r="X13" s="121">
        <v>0</v>
      </c>
    </row>
    <row r="14" spans="2:24" ht="12.75" customHeight="1" x14ac:dyDescent="0.2">
      <c r="B14" s="12" t="s">
        <v>84</v>
      </c>
      <c r="C14" s="74" t="s">
        <v>85</v>
      </c>
      <c r="D14" s="75" t="str">
        <f>$D$12</f>
        <v>Jahr 2023</v>
      </c>
      <c r="E14" s="112">
        <f>SUM(G14:N14)</f>
        <v>0</v>
      </c>
      <c r="F14" s="50">
        <v>0</v>
      </c>
      <c r="G14" s="113">
        <v>0</v>
      </c>
      <c r="H14" s="76">
        <v>0</v>
      </c>
      <c r="I14" s="76">
        <v>0</v>
      </c>
      <c r="J14" s="77">
        <v>0</v>
      </c>
      <c r="K14" s="113">
        <v>0</v>
      </c>
      <c r="L14" s="76">
        <v>0</v>
      </c>
      <c r="M14" s="76">
        <v>0</v>
      </c>
      <c r="N14" s="77">
        <v>0</v>
      </c>
      <c r="O14" s="114">
        <f>SUM(P14:S14)</f>
        <v>0</v>
      </c>
      <c r="P14" s="76">
        <v>0</v>
      </c>
      <c r="Q14" s="76">
        <v>0</v>
      </c>
      <c r="R14" s="76">
        <v>0</v>
      </c>
      <c r="S14" s="115">
        <v>0</v>
      </c>
      <c r="T14" s="114">
        <f>SUM(U14:X14)</f>
        <v>0</v>
      </c>
      <c r="U14" s="76">
        <v>0</v>
      </c>
      <c r="V14" s="76">
        <v>0</v>
      </c>
      <c r="W14" s="76">
        <v>0</v>
      </c>
      <c r="X14" s="115">
        <v>0</v>
      </c>
    </row>
    <row r="15" spans="2:24" ht="12.75" customHeight="1" x14ac:dyDescent="0.2">
      <c r="C15" s="48"/>
      <c r="D15" s="48" t="str">
        <f>$D$13</f>
        <v>Jahr 2022</v>
      </c>
      <c r="E15" s="116">
        <f>SUM(G15:N15)</f>
        <v>0</v>
      </c>
      <c r="F15" s="50">
        <v>0</v>
      </c>
      <c r="G15" s="117">
        <v>0</v>
      </c>
      <c r="H15" s="118">
        <v>0</v>
      </c>
      <c r="I15" s="118">
        <v>0</v>
      </c>
      <c r="J15" s="119">
        <v>0</v>
      </c>
      <c r="K15" s="117">
        <v>0</v>
      </c>
      <c r="L15" s="118">
        <v>0</v>
      </c>
      <c r="M15" s="118">
        <v>0</v>
      </c>
      <c r="N15" s="119">
        <v>0</v>
      </c>
      <c r="O15" s="120">
        <f>SUM(P15:S15)</f>
        <v>0</v>
      </c>
      <c r="P15" s="118">
        <v>0</v>
      </c>
      <c r="Q15" s="118">
        <v>0</v>
      </c>
      <c r="R15" s="118">
        <v>0</v>
      </c>
      <c r="S15" s="121">
        <v>0</v>
      </c>
      <c r="T15" s="120">
        <f>SUM(U15:X15)</f>
        <v>0</v>
      </c>
      <c r="U15" s="118">
        <v>0</v>
      </c>
      <c r="V15" s="118">
        <v>0</v>
      </c>
      <c r="W15" s="118">
        <v>0</v>
      </c>
      <c r="X15" s="121">
        <v>0</v>
      </c>
    </row>
    <row r="16" spans="2:24" ht="12.75" customHeight="1" x14ac:dyDescent="0.2">
      <c r="C16" s="31" t="str">
        <f>IF(INT(AktJahrMonat)&gt;201503,"","Hinweis: Der Gesamtbetrag der Forderungen, sofern der rückständige Betrag &gt;= 5 % der Forderung beträgt, wird erst ab Q2 2014 erfasst; für die vorausgehenden Quartale liegen bislang keine geeigneten Daten vor.")</f>
        <v/>
      </c>
    </row>
    <row r="17" spans="3:3" ht="12.75" customHeight="1" x14ac:dyDescent="0.2">
      <c r="C17" s="31" t="str">
        <f>IF(INT(AktJahrMonat)&gt;=201606,"","Hinweis: Die Gewährleistungen aus Gründen der Exportförderung werden erst ab Q2 2015 erfasst.")</f>
        <v/>
      </c>
    </row>
    <row r="18" spans="3:3" ht="12.75" customHeight="1" x14ac:dyDescent="0.2">
      <c r="C18" s="31" t="str">
        <f>IF(INT(AktJahrMonat)&gt;=201703,"","Hinweis: Die Deckungswerte werden erst ab Q1 2016 in 'geschuldete' und 'gewährleistete' Werte aufgeteilt.")</f>
        <v/>
      </c>
    </row>
    <row r="19" spans="3:3" ht="12.75" customHeight="1" x14ac:dyDescent="0.2"/>
    <row r="20" spans="3:3" ht="12.75" customHeight="1" x14ac:dyDescent="0.2"/>
    <row r="21" spans="3:3" ht="12.75" customHeight="1" x14ac:dyDescent="0.2"/>
    <row r="22" spans="3:3" ht="12.75" customHeight="1" x14ac:dyDescent="0.2"/>
    <row r="23" spans="3:3" ht="12.75" customHeight="1" x14ac:dyDescent="0.2"/>
    <row r="24" spans="3:3" ht="12.75" customHeight="1" x14ac:dyDescent="0.2"/>
    <row r="25" spans="3:3" ht="12.75" customHeight="1" x14ac:dyDescent="0.2"/>
    <row r="26" spans="3:3" ht="12.75" customHeight="1" x14ac:dyDescent="0.2"/>
    <row r="27" spans="3:3" ht="12.75" customHeight="1" x14ac:dyDescent="0.2"/>
    <row r="28" spans="3:3" ht="12.75" customHeight="1" x14ac:dyDescent="0.2"/>
    <row r="29" spans="3:3" ht="12.75" customHeight="1" x14ac:dyDescent="0.2"/>
    <row r="30" spans="3:3" ht="12.75" customHeight="1" x14ac:dyDescent="0.2"/>
    <row r="31" spans="3:3" ht="12.75" customHeight="1" x14ac:dyDescent="0.2"/>
    <row r="32" spans="3: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20.100000000000001" customHeight="1" x14ac:dyDescent="0.2"/>
    <row r="91" ht="12.75" customHeight="1" x14ac:dyDescent="0.2"/>
    <row r="92" ht="12.75" customHeight="1" x14ac:dyDescent="0.2"/>
  </sheetData>
  <mergeCells count="1">
    <mergeCell ref="T8:X8"/>
  </mergeCells>
  <printOptions horizontalCentered="1"/>
  <pageMargins left="0.39370078740157483" right="0.39370078740157483" top="0.98425196850393704" bottom="0.78740157480314965" header="0.51181102362204722" footer="0.51181102362204722"/>
  <pageSetup paperSize="9" scale="62" orientation="portrait" r:id="rId1"/>
  <headerFooter>
    <oddFooter>&amp;R&amp;8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AMK435"/>
  <sheetViews>
    <sheetView showGridLines="0" showRowColHeaders="0" view="pageBreakPreview" zoomScale="60" zoomScaleNormal="100" workbookViewId="0">
      <selection activeCell="C14" sqref="C14"/>
    </sheetView>
  </sheetViews>
  <sheetFormatPr baseColWidth="10" defaultColWidth="9.140625" defaultRowHeight="12.75" x14ac:dyDescent="0.2"/>
  <cols>
    <col min="1" max="1" width="0.85546875" style="342" customWidth="1"/>
    <col min="2" max="2" width="11.5703125" style="12" hidden="1" customWidth="1"/>
    <col min="3" max="3" width="22.7109375" style="342" customWidth="1"/>
    <col min="4" max="4" width="8.7109375" style="342" customWidth="1"/>
    <col min="5" max="7" width="15.7109375" style="342" customWidth="1"/>
    <col min="8" max="9" width="19.7109375" style="342" customWidth="1"/>
    <col min="10" max="257" width="11.42578125" style="342" customWidth="1"/>
    <col min="258" max="1025" width="11.42578125" style="338" customWidth="1"/>
  </cols>
  <sheetData>
    <row r="1" spans="2:13" ht="5.0999999999999996" customHeight="1" x14ac:dyDescent="0.2"/>
    <row r="2" spans="2:13" ht="12.75" customHeight="1" x14ac:dyDescent="0.2">
      <c r="C2" s="12" t="s">
        <v>132</v>
      </c>
    </row>
    <row r="3" spans="2:13" ht="12.75" customHeight="1" x14ac:dyDescent="0.2"/>
    <row r="4" spans="2:13" ht="12.75" customHeight="1" x14ac:dyDescent="0.2">
      <c r="C4" s="394" t="s">
        <v>133</v>
      </c>
      <c r="D4" s="367"/>
      <c r="E4" s="367"/>
      <c r="F4" s="367"/>
      <c r="G4" s="367"/>
      <c r="H4" s="367"/>
      <c r="I4" s="367"/>
      <c r="J4" s="56"/>
      <c r="M4" s="56"/>
    </row>
    <row r="5" spans="2:13" ht="21.75" customHeight="1" x14ac:dyDescent="0.2">
      <c r="C5" s="395" t="s">
        <v>134</v>
      </c>
      <c r="D5" s="367"/>
      <c r="E5" s="367"/>
      <c r="F5" s="367"/>
      <c r="G5" s="367"/>
      <c r="H5" s="367"/>
      <c r="I5" s="367"/>
      <c r="J5" s="56"/>
      <c r="M5" s="56"/>
    </row>
    <row r="6" spans="2:13" ht="15" customHeight="1" x14ac:dyDescent="0.2">
      <c r="C6" s="55" t="str">
        <f>UebInstitutQuartal</f>
        <v>1. Quartal 2023</v>
      </c>
      <c r="D6" s="81"/>
      <c r="E6" s="81"/>
      <c r="F6" s="83"/>
      <c r="G6" s="83"/>
      <c r="H6" s="56"/>
      <c r="I6" s="56"/>
      <c r="J6" s="56"/>
      <c r="M6" s="56"/>
    </row>
    <row r="7" spans="2:13" ht="12.75" customHeight="1" x14ac:dyDescent="0.2">
      <c r="C7" s="21"/>
      <c r="D7" s="21"/>
      <c r="E7" s="21"/>
      <c r="F7" s="21"/>
      <c r="G7" s="21"/>
    </row>
    <row r="8" spans="2:13" ht="15" customHeight="1" x14ac:dyDescent="0.2">
      <c r="C8" s="21"/>
      <c r="D8" s="21"/>
      <c r="E8" s="251" t="s">
        <v>52</v>
      </c>
      <c r="F8" s="277"/>
      <c r="G8" s="278"/>
      <c r="H8" s="396" t="s">
        <v>112</v>
      </c>
      <c r="I8" s="399" t="s">
        <v>67</v>
      </c>
    </row>
    <row r="9" spans="2:13" ht="21.95" customHeight="1" x14ac:dyDescent="0.2">
      <c r="C9" s="21"/>
      <c r="D9" s="21"/>
      <c r="E9" s="279" t="s">
        <v>57</v>
      </c>
      <c r="F9" s="122" t="s">
        <v>69</v>
      </c>
      <c r="G9" s="123"/>
      <c r="H9" s="397"/>
      <c r="I9" s="400"/>
    </row>
    <row r="10" spans="2:13" ht="12.75" customHeight="1" x14ac:dyDescent="0.2">
      <c r="C10" s="21"/>
      <c r="D10" s="21"/>
      <c r="E10" s="280"/>
      <c r="F10" s="281" t="s">
        <v>135</v>
      </c>
      <c r="G10" s="282" t="s">
        <v>136</v>
      </c>
      <c r="H10" s="398"/>
      <c r="I10" s="401"/>
    </row>
    <row r="11" spans="2:13" ht="12.75" customHeight="1" x14ac:dyDescent="0.2">
      <c r="C11" s="235" t="s">
        <v>81</v>
      </c>
      <c r="D11" s="297" t="str">
        <f>AktQuartal</f>
        <v>1. Quartal</v>
      </c>
      <c r="E11" s="283" t="str">
        <f>Einheit_Waehrung</f>
        <v>Mio. €</v>
      </c>
      <c r="F11" s="284" t="str">
        <f>E11</f>
        <v>Mio. €</v>
      </c>
      <c r="G11" s="285" t="str">
        <f>E11</f>
        <v>Mio. €</v>
      </c>
      <c r="H11" s="286" t="str">
        <f>E11</f>
        <v>Mio. €</v>
      </c>
      <c r="I11" s="287" t="str">
        <f>E11</f>
        <v>Mio. €</v>
      </c>
    </row>
    <row r="12" spans="2:13" ht="12.75" customHeight="1" x14ac:dyDescent="0.2">
      <c r="B12" s="12" t="s">
        <v>82</v>
      </c>
      <c r="C12" s="74" t="s">
        <v>83</v>
      </c>
      <c r="D12" s="225" t="str">
        <f>"Jahr "&amp;AktJahr</f>
        <v>Jahr 2023</v>
      </c>
      <c r="E12" s="231">
        <f>SUM(F12:G12)</f>
        <v>0</v>
      </c>
      <c r="F12" s="124">
        <v>0</v>
      </c>
      <c r="G12" s="125">
        <v>0</v>
      </c>
      <c r="H12" s="126">
        <v>0</v>
      </c>
      <c r="I12" s="288">
        <v>0</v>
      </c>
    </row>
    <row r="13" spans="2:13" ht="12.75" customHeight="1" x14ac:dyDescent="0.2">
      <c r="C13" s="49"/>
      <c r="D13" s="295" t="str">
        <f>"Jahr "&amp;(AktJahr-1)</f>
        <v>Jahr 2022</v>
      </c>
      <c r="E13" s="289">
        <f>SUM(F13:G13)</f>
        <v>0</v>
      </c>
      <c r="F13" s="127">
        <v>0</v>
      </c>
      <c r="G13" s="128">
        <v>0</v>
      </c>
      <c r="H13" s="129">
        <v>0</v>
      </c>
      <c r="I13" s="290">
        <v>0</v>
      </c>
    </row>
    <row r="14" spans="2:13" ht="12.75" customHeight="1" x14ac:dyDescent="0.2">
      <c r="B14" s="12" t="s">
        <v>84</v>
      </c>
      <c r="C14" s="74" t="s">
        <v>85</v>
      </c>
      <c r="D14" s="225" t="str">
        <f>$D$12</f>
        <v>Jahr 2023</v>
      </c>
      <c r="E14" s="231">
        <f>SUM(F14:G14)</f>
        <v>0</v>
      </c>
      <c r="F14" s="124">
        <v>0</v>
      </c>
      <c r="G14" s="125">
        <v>0</v>
      </c>
      <c r="H14" s="130">
        <v>0</v>
      </c>
      <c r="I14" s="291">
        <v>0</v>
      </c>
    </row>
    <row r="15" spans="2:13" ht="12.75" customHeight="1" x14ac:dyDescent="0.2">
      <c r="C15" s="49"/>
      <c r="D15" s="295" t="str">
        <f>$D$13</f>
        <v>Jahr 2022</v>
      </c>
      <c r="E15" s="289">
        <f>SUM(F15:G15)</f>
        <v>0</v>
      </c>
      <c r="F15" s="127">
        <v>0</v>
      </c>
      <c r="G15" s="128">
        <v>0</v>
      </c>
      <c r="H15" s="130">
        <v>0</v>
      </c>
      <c r="I15" s="291">
        <v>0</v>
      </c>
    </row>
    <row r="16" spans="2:13" ht="12.75" customHeight="1" x14ac:dyDescent="0.2"/>
    <row r="17" spans="3:3" ht="12.75" customHeight="1" x14ac:dyDescent="0.2">
      <c r="C17" s="31"/>
    </row>
    <row r="18" spans="3:3" ht="12.75" customHeight="1" x14ac:dyDescent="0.2"/>
    <row r="19" spans="3:3" ht="12.75" customHeight="1" x14ac:dyDescent="0.2"/>
    <row r="20" spans="3:3" ht="12.75" customHeight="1" x14ac:dyDescent="0.2"/>
    <row r="21" spans="3:3" ht="12.75" customHeight="1" x14ac:dyDescent="0.2"/>
    <row r="22" spans="3:3" ht="12.75" customHeight="1" x14ac:dyDescent="0.2"/>
    <row r="23" spans="3:3" ht="12.75" customHeight="1" x14ac:dyDescent="0.2"/>
    <row r="24" spans="3:3" ht="12.75" customHeight="1" x14ac:dyDescent="0.2"/>
    <row r="25" spans="3:3" ht="12.75" customHeight="1" x14ac:dyDescent="0.2"/>
    <row r="26" spans="3:3" ht="12.75" customHeight="1" x14ac:dyDescent="0.2"/>
    <row r="27" spans="3:3" ht="12.75" customHeight="1" x14ac:dyDescent="0.2"/>
    <row r="28" spans="3:3" ht="12.75" customHeight="1" x14ac:dyDescent="0.2"/>
    <row r="29" spans="3:3" ht="12.75" customHeight="1" x14ac:dyDescent="0.2"/>
    <row r="30" spans="3:3" ht="12.75" customHeight="1" x14ac:dyDescent="0.2"/>
    <row r="31" spans="3:3" ht="12.75" customHeight="1" x14ac:dyDescent="0.2"/>
    <row r="32" spans="3: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sheetData>
  <mergeCells count="4">
    <mergeCell ref="C4:I4"/>
    <mergeCell ref="C5:I5"/>
    <mergeCell ref="H8:H10"/>
    <mergeCell ref="I8:I10"/>
  </mergeCells>
  <printOptions horizontalCentered="1"/>
  <pageMargins left="0.78749999999999998" right="0.31527777777777799" top="0.78749999999999998" bottom="0.86597222222222203" header="0.51180555555555496" footer="0.39374999999999999"/>
  <pageSetup paperSize="9" scale="78" orientation="portrait" r:id="rId1"/>
  <headerFooter>
    <oddFooter>&amp;L&amp;8 &amp;C&amp;8 &amp;R&amp;8 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AMK435"/>
  <sheetViews>
    <sheetView showGridLines="0" showRowColHeaders="0" view="pageBreakPreview" zoomScale="60" zoomScaleNormal="100" workbookViewId="0">
      <selection activeCell="C13" sqref="C13"/>
    </sheetView>
  </sheetViews>
  <sheetFormatPr baseColWidth="10" defaultColWidth="9.140625" defaultRowHeight="12.75" x14ac:dyDescent="0.2"/>
  <cols>
    <col min="1" max="1" width="0.85546875" style="342" customWidth="1"/>
    <col min="2" max="2" width="11.5703125" style="12" hidden="1" customWidth="1"/>
    <col min="3" max="3" width="22.7109375" style="342" customWidth="1"/>
    <col min="4" max="4" width="8.7109375" style="342" customWidth="1"/>
    <col min="5" max="5" width="20.7109375" style="342" customWidth="1"/>
    <col min="6" max="7" width="19.7109375" style="342" customWidth="1"/>
    <col min="8" max="257" width="11.42578125" style="342" customWidth="1"/>
    <col min="258" max="1025" width="11.42578125" style="338" customWidth="1"/>
  </cols>
  <sheetData>
    <row r="1" spans="2:11" ht="5.0999999999999996" customHeight="1" x14ac:dyDescent="0.2"/>
    <row r="2" spans="2:11" ht="12.75" customHeight="1" x14ac:dyDescent="0.2">
      <c r="C2" s="12" t="s">
        <v>137</v>
      </c>
    </row>
    <row r="3" spans="2:11" ht="12.75" customHeight="1" x14ac:dyDescent="0.2"/>
    <row r="4" spans="2:11" ht="12.75" customHeight="1" x14ac:dyDescent="0.2">
      <c r="C4" s="394" t="s">
        <v>138</v>
      </c>
      <c r="D4" s="367"/>
      <c r="E4" s="367"/>
      <c r="F4" s="367"/>
      <c r="G4" s="367"/>
      <c r="H4" s="56"/>
      <c r="K4" s="56"/>
    </row>
    <row r="5" spans="2:11" ht="21.75" customHeight="1" x14ac:dyDescent="0.2">
      <c r="C5" s="384" t="s">
        <v>139</v>
      </c>
      <c r="D5" s="367"/>
      <c r="E5" s="367"/>
      <c r="F5" s="367"/>
      <c r="G5" s="367"/>
      <c r="H5" s="56"/>
      <c r="K5" s="56"/>
    </row>
    <row r="6" spans="2:11" ht="15" customHeight="1" x14ac:dyDescent="0.2">
      <c r="C6" s="55" t="str">
        <f>UebInstitutQuartal</f>
        <v>1. Quartal 2023</v>
      </c>
      <c r="D6" s="81"/>
      <c r="E6" s="81"/>
      <c r="F6" s="56"/>
      <c r="G6" s="56"/>
      <c r="H6" s="56"/>
      <c r="K6" s="56"/>
    </row>
    <row r="7" spans="2:11" ht="12.75" customHeight="1" x14ac:dyDescent="0.2">
      <c r="C7" s="21"/>
      <c r="D7" s="21"/>
      <c r="E7" s="21"/>
    </row>
    <row r="8" spans="2:11" ht="15" customHeight="1" x14ac:dyDescent="0.2">
      <c r="C8" s="21"/>
      <c r="D8" s="21"/>
      <c r="E8" s="298"/>
      <c r="F8" s="396" t="s">
        <v>112</v>
      </c>
      <c r="G8" s="399" t="s">
        <v>67</v>
      </c>
    </row>
    <row r="9" spans="2:11" ht="21.95" customHeight="1" x14ac:dyDescent="0.2">
      <c r="C9" s="21"/>
      <c r="D9" s="21"/>
      <c r="E9" s="299" t="s">
        <v>52</v>
      </c>
      <c r="F9" s="397"/>
      <c r="G9" s="400"/>
    </row>
    <row r="10" spans="2:11" ht="12.75" customHeight="1" x14ac:dyDescent="0.2">
      <c r="C10" s="21"/>
      <c r="D10" s="21"/>
      <c r="E10" s="300"/>
      <c r="F10" s="398"/>
      <c r="G10" s="401"/>
    </row>
    <row r="11" spans="2:11" ht="12.75" customHeight="1" x14ac:dyDescent="0.2">
      <c r="C11" s="235" t="s">
        <v>81</v>
      </c>
      <c r="D11" s="297" t="str">
        <f>AktQuartal</f>
        <v>1. Quartal</v>
      </c>
      <c r="E11" s="283" t="str">
        <f>Einheit_Waehrung</f>
        <v>Mio. €</v>
      </c>
      <c r="F11" s="286" t="str">
        <f>E11</f>
        <v>Mio. €</v>
      </c>
      <c r="G11" s="287" t="str">
        <f>E11</f>
        <v>Mio. €</v>
      </c>
    </row>
    <row r="12" spans="2:11" ht="12.75" customHeight="1" x14ac:dyDescent="0.2">
      <c r="B12" s="12" t="s">
        <v>82</v>
      </c>
      <c r="C12" s="74" t="s">
        <v>83</v>
      </c>
      <c r="D12" s="225" t="str">
        <f>"Jahr "&amp;AktJahr</f>
        <v>Jahr 2023</v>
      </c>
      <c r="E12" s="231">
        <v>0</v>
      </c>
      <c r="F12" s="126">
        <v>0</v>
      </c>
      <c r="G12" s="288">
        <v>0</v>
      </c>
    </row>
    <row r="13" spans="2:11" ht="12.75" customHeight="1" x14ac:dyDescent="0.2">
      <c r="C13" s="49"/>
      <c r="D13" s="295" t="str">
        <f>"Jahr "&amp;(AktJahr-1)</f>
        <v>Jahr 2022</v>
      </c>
      <c r="E13" s="289">
        <v>0</v>
      </c>
      <c r="F13" s="129">
        <v>0</v>
      </c>
      <c r="G13" s="290">
        <v>0</v>
      </c>
    </row>
    <row r="14" spans="2:11" ht="12.75" customHeight="1" x14ac:dyDescent="0.2">
      <c r="B14" s="12" t="s">
        <v>84</v>
      </c>
      <c r="C14" s="74" t="s">
        <v>85</v>
      </c>
      <c r="D14" s="225" t="str">
        <f>$D$12</f>
        <v>Jahr 2023</v>
      </c>
      <c r="E14" s="231">
        <v>0</v>
      </c>
      <c r="F14" s="130">
        <v>0</v>
      </c>
      <c r="G14" s="291">
        <v>0</v>
      </c>
    </row>
    <row r="15" spans="2:11" ht="12.75" customHeight="1" x14ac:dyDescent="0.2">
      <c r="C15" s="276"/>
      <c r="D15" s="296" t="str">
        <f>$D$13</f>
        <v>Jahr 2022</v>
      </c>
      <c r="E15" s="292">
        <v>0</v>
      </c>
      <c r="F15" s="293">
        <v>0</v>
      </c>
      <c r="G15" s="294">
        <v>0</v>
      </c>
    </row>
    <row r="16" spans="2:11" ht="12.75" customHeight="1" x14ac:dyDescent="0.2"/>
    <row r="17" spans="3:3" ht="12.75" customHeight="1" x14ac:dyDescent="0.2">
      <c r="C17" s="31"/>
    </row>
    <row r="18" spans="3:3" ht="12.75" customHeight="1" x14ac:dyDescent="0.2"/>
    <row r="19" spans="3:3" ht="12.75" customHeight="1" x14ac:dyDescent="0.2"/>
    <row r="20" spans="3:3" ht="12.75" customHeight="1" x14ac:dyDescent="0.2"/>
    <row r="21" spans="3:3" ht="12.75" customHeight="1" x14ac:dyDescent="0.2"/>
    <row r="22" spans="3:3" ht="12.75" customHeight="1" x14ac:dyDescent="0.2"/>
    <row r="23" spans="3:3" ht="12.75" customHeight="1" x14ac:dyDescent="0.2"/>
    <row r="24" spans="3:3" ht="12.75" customHeight="1" x14ac:dyDescent="0.2"/>
    <row r="25" spans="3:3" ht="12.75" customHeight="1" x14ac:dyDescent="0.2"/>
    <row r="26" spans="3:3" ht="12.75" customHeight="1" x14ac:dyDescent="0.2"/>
    <row r="27" spans="3:3" ht="12.75" customHeight="1" x14ac:dyDescent="0.2"/>
    <row r="28" spans="3:3" ht="12.75" customHeight="1" x14ac:dyDescent="0.2"/>
    <row r="29" spans="3:3" ht="12.75" customHeight="1" x14ac:dyDescent="0.2"/>
    <row r="30" spans="3:3" ht="12.75" customHeight="1" x14ac:dyDescent="0.2"/>
    <row r="31" spans="3:3" ht="12.75" customHeight="1" x14ac:dyDescent="0.2"/>
    <row r="32" spans="3: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sheetData>
  <mergeCells count="4">
    <mergeCell ref="C4:G4"/>
    <mergeCell ref="C5:G5"/>
    <mergeCell ref="F8:F10"/>
    <mergeCell ref="G8:G10"/>
  </mergeCells>
  <printOptions horizontalCentered="1"/>
  <pageMargins left="0.78749999999999998" right="0.31527777777777799" top="0.78749999999999998" bottom="0.86597222222222203" header="0.51180555555555496" footer="0.39374999999999999"/>
  <pageSetup paperSize="9" orientation="portrait" r:id="rId1"/>
  <headerFooter>
    <oddFooter>&amp;L&amp;8 &amp;C&amp;8 &amp;R&amp;8 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AMK92"/>
  <sheetViews>
    <sheetView showGridLines="0" showRowColHeaders="0" view="pageBreakPreview" zoomScale="60" zoomScaleNormal="100" workbookViewId="0">
      <selection activeCell="C9" sqref="C9"/>
    </sheetView>
  </sheetViews>
  <sheetFormatPr baseColWidth="10" defaultColWidth="9.140625" defaultRowHeight="12.75" x14ac:dyDescent="0.2"/>
  <cols>
    <col min="1" max="1" width="0.85546875" style="338" customWidth="1"/>
    <col min="2" max="2" width="11.5703125" style="338" hidden="1" customWidth="1"/>
    <col min="3" max="3" width="22.7109375" style="338" customWidth="1"/>
    <col min="4" max="4" width="8.7109375" style="338" customWidth="1"/>
    <col min="5" max="5" width="18.7109375" style="338" customWidth="1"/>
    <col min="6" max="6" width="16" style="338" customWidth="1"/>
    <col min="7" max="10" width="19.5703125" style="338" customWidth="1"/>
    <col min="11" max="1025" width="8.7109375" style="338" customWidth="1"/>
  </cols>
  <sheetData>
    <row r="1" spans="2:10" ht="5.0999999999999996" customHeight="1" x14ac:dyDescent="0.2"/>
    <row r="2" spans="2:10" ht="12.75" customHeight="1" x14ac:dyDescent="0.2">
      <c r="C2" s="12" t="s">
        <v>140</v>
      </c>
      <c r="D2" s="12"/>
      <c r="E2" s="12"/>
      <c r="F2" s="342"/>
      <c r="G2" s="342"/>
      <c r="H2" s="342"/>
      <c r="I2" s="342"/>
      <c r="J2" s="342"/>
    </row>
    <row r="3" spans="2:10" ht="12.75" customHeight="1" x14ac:dyDescent="0.2">
      <c r="H3" s="342"/>
      <c r="I3" s="342"/>
      <c r="J3" s="342"/>
    </row>
    <row r="4" spans="2:10" ht="12.75" customHeight="1" x14ac:dyDescent="0.2">
      <c r="C4" s="55" t="s">
        <v>141</v>
      </c>
      <c r="D4" s="12"/>
      <c r="E4" s="12"/>
      <c r="F4" s="342"/>
      <c r="G4" s="342"/>
      <c r="H4" s="342"/>
      <c r="I4" s="342"/>
      <c r="J4" s="342"/>
    </row>
    <row r="5" spans="2:10" ht="15" customHeight="1" x14ac:dyDescent="0.2">
      <c r="C5" s="55" t="str">
        <f>UebInstitutQuartal</f>
        <v>1. Quartal 2023</v>
      </c>
      <c r="D5" s="342"/>
      <c r="E5" s="342"/>
      <c r="F5" s="342"/>
      <c r="G5" s="342"/>
      <c r="H5" s="342"/>
      <c r="I5" s="342"/>
      <c r="J5" s="342"/>
    </row>
    <row r="6" spans="2:10" ht="12.75" customHeight="1" x14ac:dyDescent="0.2">
      <c r="C6" s="342"/>
      <c r="D6" s="342"/>
      <c r="E6" s="342"/>
      <c r="F6" s="342"/>
      <c r="G6" s="342"/>
      <c r="H6" s="342"/>
      <c r="I6" s="342"/>
      <c r="J6" s="342"/>
    </row>
    <row r="7" spans="2:10" ht="15" customHeight="1" x14ac:dyDescent="0.2">
      <c r="C7" s="131"/>
      <c r="D7" s="21"/>
      <c r="E7" s="402" t="s">
        <v>142</v>
      </c>
      <c r="F7" s="403"/>
      <c r="G7" s="403"/>
      <c r="H7" s="403"/>
      <c r="I7" s="403"/>
      <c r="J7" s="404"/>
    </row>
    <row r="8" spans="2:10" ht="12.75" customHeight="1" x14ac:dyDescent="0.2">
      <c r="C8" s="21"/>
      <c r="D8" s="21"/>
      <c r="E8" s="301" t="s">
        <v>57</v>
      </c>
      <c r="F8" s="405" t="s">
        <v>69</v>
      </c>
      <c r="G8" s="406"/>
      <c r="H8" s="406"/>
      <c r="I8" s="406"/>
      <c r="J8" s="407"/>
    </row>
    <row r="9" spans="2:10" ht="25.5" customHeight="1" x14ac:dyDescent="0.2">
      <c r="C9" s="21"/>
      <c r="D9" s="21"/>
      <c r="E9" s="255"/>
      <c r="F9" s="408" t="s">
        <v>143</v>
      </c>
      <c r="G9" s="409"/>
      <c r="H9" s="415" t="s">
        <v>144</v>
      </c>
      <c r="I9" s="416"/>
      <c r="J9" s="412" t="s">
        <v>145</v>
      </c>
    </row>
    <row r="10" spans="2:10" ht="12.75" customHeight="1" x14ac:dyDescent="0.2">
      <c r="C10" s="21"/>
      <c r="D10" s="21"/>
      <c r="E10" s="255"/>
      <c r="F10" s="410" t="s">
        <v>68</v>
      </c>
      <c r="G10" s="203" t="s">
        <v>69</v>
      </c>
      <c r="H10" s="417" t="s">
        <v>68</v>
      </c>
      <c r="I10" s="204" t="s">
        <v>69</v>
      </c>
      <c r="J10" s="413"/>
    </row>
    <row r="11" spans="2:10" ht="53.25" customHeight="1" x14ac:dyDescent="0.2">
      <c r="C11" s="96"/>
      <c r="D11" s="96"/>
      <c r="E11" s="257"/>
      <c r="F11" s="411"/>
      <c r="G11" s="302" t="s">
        <v>146</v>
      </c>
      <c r="H11" s="418"/>
      <c r="I11" s="302" t="s">
        <v>146</v>
      </c>
      <c r="J11" s="414"/>
    </row>
    <row r="12" spans="2:10" ht="12.75" customHeight="1" x14ac:dyDescent="0.2">
      <c r="B12" s="132"/>
      <c r="C12" s="133" t="s">
        <v>81</v>
      </c>
      <c r="D12" s="134" t="str">
        <f>AktQuartal</f>
        <v>1. Quartal</v>
      </c>
      <c r="E12" s="227" t="str">
        <f>Einheit_Waehrung</f>
        <v>Mio. €</v>
      </c>
      <c r="F12" s="228" t="str">
        <f>E12</f>
        <v>Mio. €</v>
      </c>
      <c r="G12" s="228" t="str">
        <f>E12</f>
        <v>Mio. €</v>
      </c>
      <c r="H12" s="228" t="str">
        <f>G12</f>
        <v>Mio. €</v>
      </c>
      <c r="I12" s="228" t="str">
        <f>F12</f>
        <v>Mio. €</v>
      </c>
      <c r="J12" s="230" t="str">
        <f>F12</f>
        <v>Mio. €</v>
      </c>
    </row>
    <row r="13" spans="2:10" ht="12.75" customHeight="1" x14ac:dyDescent="0.2">
      <c r="B13" s="135" t="s">
        <v>82</v>
      </c>
      <c r="C13" s="74" t="s">
        <v>83</v>
      </c>
      <c r="D13" s="75" t="str">
        <f>"Jahr "&amp;AktJahr</f>
        <v>Jahr 2023</v>
      </c>
      <c r="E13" s="231">
        <v>331.76459399999999</v>
      </c>
      <c r="F13" s="76">
        <v>0</v>
      </c>
      <c r="G13" s="76">
        <v>0</v>
      </c>
      <c r="H13" s="115">
        <v>0</v>
      </c>
      <c r="I13" s="76">
        <v>0</v>
      </c>
      <c r="J13" s="232">
        <v>331.76459399999999</v>
      </c>
    </row>
    <row r="14" spans="2:10" ht="12.75" customHeight="1" x14ac:dyDescent="0.2">
      <c r="B14" s="135"/>
      <c r="C14" s="48"/>
      <c r="D14" s="48" t="str">
        <f>"Jahr "&amp;(AktJahr-1)</f>
        <v>Jahr 2022</v>
      </c>
      <c r="E14" s="289">
        <v>0</v>
      </c>
      <c r="F14" s="118">
        <v>0</v>
      </c>
      <c r="G14" s="118">
        <v>0</v>
      </c>
      <c r="H14" s="121">
        <v>0</v>
      </c>
      <c r="I14" s="118">
        <v>0</v>
      </c>
      <c r="J14" s="246">
        <v>0</v>
      </c>
    </row>
    <row r="15" spans="2:10" ht="12.75" customHeight="1" x14ac:dyDescent="0.2">
      <c r="B15" s="135" t="s">
        <v>84</v>
      </c>
      <c r="C15" s="74" t="s">
        <v>85</v>
      </c>
      <c r="D15" s="75" t="str">
        <f>$D$13</f>
        <v>Jahr 2023</v>
      </c>
      <c r="E15" s="231">
        <v>331.76459399999999</v>
      </c>
      <c r="F15" s="76">
        <v>0</v>
      </c>
      <c r="G15" s="76">
        <v>0</v>
      </c>
      <c r="H15" s="115">
        <v>0</v>
      </c>
      <c r="I15" s="76">
        <v>0</v>
      </c>
      <c r="J15" s="232">
        <v>331.76459399999999</v>
      </c>
    </row>
    <row r="16" spans="2:10" ht="12.75" customHeight="1" x14ac:dyDescent="0.2">
      <c r="B16" s="135"/>
      <c r="C16" s="48"/>
      <c r="D16" s="48" t="str">
        <f>$D$14</f>
        <v>Jahr 2022</v>
      </c>
      <c r="E16" s="289">
        <v>0</v>
      </c>
      <c r="F16" s="118">
        <v>0</v>
      </c>
      <c r="G16" s="118">
        <v>0</v>
      </c>
      <c r="H16" s="121">
        <v>0</v>
      </c>
      <c r="I16" s="118">
        <v>0</v>
      </c>
      <c r="J16" s="246">
        <v>0</v>
      </c>
    </row>
    <row r="17" spans="3:4" ht="12.75" customHeight="1" x14ac:dyDescent="0.2">
      <c r="C17" s="136" t="str">
        <f>IF(INT(AktJahrMonat)&gt;201503,"","Hinweis: Die detaillierten Weiteren Deckungswerte werden erst ab Q2 2014 erfasst; für die vorausgehenden Quartale liegen bislang keine geeigneten Daten vor.")</f>
        <v/>
      </c>
      <c r="D17" s="345"/>
    </row>
    <row r="18" spans="3:4" ht="12.75" customHeight="1" x14ac:dyDescent="0.2"/>
    <row r="19" spans="3:4" ht="12.75" customHeight="1" x14ac:dyDescent="0.2">
      <c r="C19" s="21" t="s">
        <v>147</v>
      </c>
    </row>
    <row r="20" spans="3:4" ht="12.75" customHeight="1" x14ac:dyDescent="0.2"/>
    <row r="21" spans="3:4" ht="12.75" customHeight="1" x14ac:dyDescent="0.2"/>
    <row r="22" spans="3:4" ht="12.75" customHeight="1" x14ac:dyDescent="0.2"/>
    <row r="23" spans="3:4" ht="12.75" customHeight="1" x14ac:dyDescent="0.2"/>
    <row r="24" spans="3:4" ht="12.75" customHeight="1" x14ac:dyDescent="0.2"/>
    <row r="25" spans="3:4" ht="12.75" customHeight="1" x14ac:dyDescent="0.2"/>
    <row r="26" spans="3:4" ht="12.75" customHeight="1" x14ac:dyDescent="0.2"/>
    <row r="27" spans="3:4" ht="12.75" customHeight="1" x14ac:dyDescent="0.2"/>
    <row r="28" spans="3:4" ht="12.75" customHeight="1" x14ac:dyDescent="0.2"/>
    <row r="29" spans="3:4" ht="12.75" customHeight="1" x14ac:dyDescent="0.2"/>
    <row r="30" spans="3:4" ht="12.75" customHeight="1" x14ac:dyDescent="0.2"/>
    <row r="31" spans="3:4" ht="12.75" customHeight="1" x14ac:dyDescent="0.2"/>
    <row r="32" spans="3:4"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20.100000000000001" customHeight="1" x14ac:dyDescent="0.2"/>
    <row r="92" ht="6" customHeight="1" x14ac:dyDescent="0.2"/>
  </sheetData>
  <mergeCells count="7">
    <mergeCell ref="E7:J7"/>
    <mergeCell ref="F8:J8"/>
    <mergeCell ref="F9:G9"/>
    <mergeCell ref="F10:F11"/>
    <mergeCell ref="J9:J11"/>
    <mergeCell ref="H9:I9"/>
    <mergeCell ref="H10:H11"/>
  </mergeCells>
  <printOptions horizontalCentered="1"/>
  <pageMargins left="0.78749999999999998" right="0.59027777777777801" top="0.98402777777777795" bottom="0.98402777777777795" header="0.51180555555555496" footer="0.51180555555555496"/>
  <pageSetup paperSize="9" scale="61" orientation="portrait" r:id="rId1"/>
  <headerFooter>
    <oddFooter>&amp;L&amp;8 &amp;C&amp;8 &amp;R&amp;8 Seite &amp;P</oddFooter>
  </headerFooter>
  <ignoredErrors>
    <ignoredError sqref="G12"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139</vt:i4>
      </vt:variant>
    </vt:vector>
  </HeadingPairs>
  <TitlesOfParts>
    <vt:vector size="157" baseType="lpstr">
      <vt:lpstr>StTai</vt:lpstr>
      <vt:lpstr>StTal</vt:lpstr>
      <vt:lpstr>StTag</vt:lpstr>
      <vt:lpstr>StTdh</vt:lpstr>
      <vt:lpstr>StTdo</vt:lpstr>
      <vt:lpstr>StTdoR</vt:lpstr>
      <vt:lpstr>StTds</vt:lpstr>
      <vt:lpstr>StTdf</vt:lpstr>
      <vt:lpstr>StTwh</vt:lpstr>
      <vt:lpstr>StTwo</vt:lpstr>
      <vt:lpstr>StTws</vt:lpstr>
      <vt:lpstr>StTwf</vt:lpstr>
      <vt:lpstr>StTkh</vt:lpstr>
      <vt:lpstr>StTko</vt:lpstr>
      <vt:lpstr>StTks</vt:lpstr>
      <vt:lpstr>StTkf</vt:lpstr>
      <vt:lpstr>StTis</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StTdf!Excel_BuiltIn_Print_Titles</vt:lpstr>
      <vt:lpstr>StTdh!Excel_BuiltIn_Print_Titles</vt:lpstr>
      <vt:lpstr>StTdo!Excel_BuiltIn_Print_Titles</vt:lpstr>
      <vt:lpstr>StTdoR!Excel_BuiltIn_Print_Titles</vt:lpstr>
      <vt:lpstr>StTds!Excel_BuiltIn_Print_Titles</vt:lpstr>
      <vt:lpstr>StTwf!Excel_BuiltIn_Print_Titles</vt:lpstr>
      <vt:lpstr>StTwh!Excel_BuiltIn_Print_Titles</vt:lpstr>
      <vt:lpstr>StTwo!Excel_BuiltIn_Print_Titles</vt:lpstr>
      <vt:lpstr>StTws!Excel_BuiltIn_Print_Titles</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TdfBerWerte</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StTwf!TdoWertBerG</vt:lpstr>
      <vt:lpstr>StTwh!TdoWertBerG</vt:lpstr>
      <vt:lpstr>StTwo!TdoWertBerG</vt:lpstr>
      <vt:lpstr>StTws!TdoWertBerG</vt:lpstr>
      <vt:lpstr>TdoWertBerG</vt:lpstr>
      <vt:lpstr>TdoWertBerL</vt:lpstr>
      <vt:lpstr>TdoWertBerR</vt:lpstr>
      <vt:lpstr>TdsBerGesamt</vt:lpstr>
      <vt:lpstr>TdsBerStaaten</vt:lpstr>
      <vt:lpstr>TdsBerWerte</vt:lpstr>
      <vt:lpstr>TdsUebSumme</vt:lpstr>
      <vt:lpstr>TdsWertBer</vt:lpstr>
      <vt:lpstr>StTkf!TkBerFlu</vt:lpstr>
      <vt:lpstr>StTkh!TkBerHyp</vt:lpstr>
      <vt:lpstr>StTkh!TkBerOef</vt:lpstr>
      <vt:lpstr>StTkf!TkFussnote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 gemäß §28 PfandBG</dc:title>
  <dc:creator>vdp</dc:creator>
  <cp:lastModifiedBy>Schäfer, Frank</cp:lastModifiedBy>
  <cp:revision>31</cp:revision>
  <cp:lastPrinted>2022-10-20T16:30:44Z</cp:lastPrinted>
  <dcterms:created xsi:type="dcterms:W3CDTF">2004-12-14T14:06:41Z</dcterms:created>
  <dcterms:modified xsi:type="dcterms:W3CDTF">2023-04-26T06:59:09Z</dcterms:modified>
  <dc:language>en-US</dc:language>
</cp:coreProperties>
</file>