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<sst xmlns="http://schemas.openxmlformats.org/spreadsheetml/2006/main" count="1852" uniqueCount="666">
  <si>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</si>
  <si>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</si>
  <si>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</si>
  <si>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</si>
  <si>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</si>
  <si>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</si>
  <si>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</si>
  <si>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</si>
  <si>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</si>
  <si>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</si>
  <si>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</si>
  <si>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</si>
  <si>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</si>
  <si>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</si>
  <si>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</si>
  <si>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</si>
  <si>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</si>
  <si>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</si>
  <si>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</si>
  <si>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</si>
  <si>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</si>
  <si>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</si>
  <si>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</si>
  <si>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</si>
  <si>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</si>
  <si>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</si>
  <si>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</si>
  <si>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</si>
  <si>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</si>
  <si>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</si>
  <si>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</si>
  <si>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</si>
  <si>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</si>
  <si>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</si>
  <si>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</si>
  <si>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</si>
  <si>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</si>
  <si>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</si>
  <si>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</si>
  <si>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</si>
  <si>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</si>
  <si>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</si>
  <si>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</si>
  <si>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</si>
  <si>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</si>
  <si>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</si>
  <si>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</si>
  <si>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</si>
  <si>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</si>
  <si>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</si>
  <si>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</si>
  <si>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</si>
  <si>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</si>
  <si>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</si>
  <si>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</si>
  <si>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</si>
  <si>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</si>
  <si>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</si>
  <si>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</si>
  <si>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</si>
  <si>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</si>
  <si>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</si>
  <si>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</si>
  <si>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</si>
  <si>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</si>
  <si>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</si>
  <si>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</si>
  <si>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</si>
  <si>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</si>
  <si>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</si>
  <si>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</si>
  <si>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</si>
  <si>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</si>
  <si>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</si>
  <si>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</si>
  <si>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</si>
  <si>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</si>
  <si>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</si>
  <si>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</si>
  <si>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</si>
  <si>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</si>
  <si>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</si>
  <si>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</si>
  <si>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</si>
  <si>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</si>
  <si>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</si>
  <si>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</si>
  <si>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</si>
  <si>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</si>
  <si>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</si>
  <si>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</si>
  <si>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</si>
  <si>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</si>
  <si>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</si>
  <si>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</si>
  <si>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</si>
  <si>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</si>
  <si>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</si>
  <si>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</si>
  <si>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</si>
  <si>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</si>
  <si>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</si>
  <si>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</si>
  <si>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</si>
  <si>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</si>
  <si>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</si>
  <si>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</si>
  <si>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</si>
  <si>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</si>
  <si>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</si>
  <si>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</si>
  <si>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</si>
  <si>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</si>
  <si>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</si>
  <si>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</si>
  <si>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</si>
  <si>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</si>
  <si>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</si>
  <si>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</si>
  <si>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</si>
  <si>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</si>
  <si>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</si>
  <si>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</si>
  <si>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</si>
  <si>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</si>
  <si>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</si>
  <si>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</si>
  <si>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</si>
  <si>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</si>
  <si>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</si>
  <si>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</si>
  <si>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</si>
  <si>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</si>
  <si>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</si>
  <si>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</si>
  <si>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</si>
  <si>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</si>
  <si>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</si>
  <si>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</si>
  <si>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</si>
  <si>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</si>
  <si>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</si>
  <si>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</si>
  <si>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</si>
  <si>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</si>
  <si>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</si>
  <si>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</si>
  <si>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</si>
  <si>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</si>
  <si>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</si>
  <si>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</si>
  <si>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</si>
  <si>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</si>
  <si>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</si>
  <si>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</si>
  <si>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</si>
  <si>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</si>
  <si>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</si>
  <si>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</si>
  <si>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</si>
  <si>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</si>
  <si>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</si>
  <si>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</si>
  <si>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</si>
  <si>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</si>
  <si>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</si>
  <si>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</si>
  <si>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</si>
  <si>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</si>
  <si>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</si>
  <si>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</si>
  <si>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</si>
  <si>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</si>
  <si>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</si>
  <si>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</si>
  <si>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</si>
  <si>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</si>
  <si>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</si>
  <si>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</si>
  <si>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</si>
  <si>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</si>
  <si>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</si>
  <si>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</si>
  <si>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</si>
  <si>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</si>
  <si>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</si>
  <si>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</si>
  <si>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</si>
  <si>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</si>
  <si>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</si>
  <si>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</si>
  <si>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</si>
  <si>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</si>
  <si>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</si>
  <si>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</si>
  <si>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</si>
  <si>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</si>
  <si>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</si>
  <si>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</si>
  <si>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</si>
  <si>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</si>
  <si>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</si>
  <si>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</si>
  <si>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</si>
  <si>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</si>
  <si>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</si>
  <si>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</si>
  <si>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</si>
  <si>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</si>
  <si>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</si>
  <si>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</si>
  <si>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</si>
  <si>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</si>
  <si>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</si>
  <si>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</si>
  <si>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</si>
  <si>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</si>
  <si>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</si>
  <si>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</si>
  <si>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</si>
  <si>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</si>
  <si>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</si>
  <si>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</si>
  <si>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</si>
  <si>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</si>
  <si>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</si>
  <si>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</si>
  <si>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</si>
  <si>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</si>
  <si>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</si>
  <si>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</si>
  <si>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</si>
  <si>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</si>
  <si>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</si>
  <si>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</si>
  <si>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</si>
  <si>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</si>
  <si>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</si>
  <si>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</si>
  <si>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</si>
  <si>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</si>
  <si>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</si>
  <si>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</si>
  <si>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</si>
  <si>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</si>
  <si>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</si>
  <si>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</si>
  <si>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</si>
  <si>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</si>
  <si>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</si>
  <si>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</si>
  <si>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</si>
  <si>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</si>
  <si>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</si>
  <si>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</si>
  <si>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</si>
  <si>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</si>
  <si>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</si>
  <si>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</si>
  <si>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</si>
  <si>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</si>
  <si>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</si>
  <si>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</si>
  <si>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</si>
  <si>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</si>
  <si>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</si>
  <si>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</si>
  <si>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</si>
  <si>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</si>
  <si>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</si>
  <si>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</si>
  <si>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</si>
  <si>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</si>
  <si>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</si>
  <si>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</si>
  <si>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</si>
  <si>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</si>
  <si>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</si>
  <si>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</si>
  <si>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</si>
  <si>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</si>
  <si>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</si>
  <si>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</si>
  <si>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</si>
  <si>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</si>
  <si>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</si>
  <si>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</si>
  <si>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</si>
  <si>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</si>
  <si>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</si>
  <si>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</si>
  <si>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</si>
  <si>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</si>
  <si>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</si>
  <si>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08.10.2018</t>
  </si>
  <si>
    <t>BOE</t>
  </si>
  <si>
    <t>Kreissparkasse Böblingen</t>
  </si>
  <si>
    <t>22.06.2016</t>
  </si>
  <si>
    <t>F</t>
  </si>
  <si>
    <t>U</t>
  </si>
  <si>
    <t>S</t>
  </si>
  <si>
    <t>Y:\Pfandbriefbüro\Pfandbriefstatistik\PfDaten\Excel\PfbTvDU_BOE_1809</t>
  </si>
  <si>
    <t>Wolfgang-Brumme-Allee 1</t>
  </si>
  <si>
    <t>71034 Böblingen</t>
  </si>
  <si>
    <t>Telefon: +49 7031 77-1000</t>
  </si>
  <si>
    <t>Telefax: +49 7031 77-1555</t>
  </si>
  <si>
    <t>E-Mail: info@kskbb.de</t>
  </si>
  <si>
    <t>Internet: www.kskbb.de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</si>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</sst>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3.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Q3 2018</v>
      </c>
      <c r="E20" s="301" t="str">
        <f>AktQuartKurz&amp;" "&amp;(AktJahr-1)</f>
        <v>Q3 2017</v>
      </c>
      <c r="F20" s="20" t="str">
        <f>D20</f>
        <v>Q3 2018</v>
      </c>
      <c r="G20" s="301" t="str">
        <f>E20</f>
        <v>Q3 2017</v>
      </c>
      <c r="H20" s="20" t="str">
        <f>D20</f>
        <v>Q3 2018</v>
      </c>
      <c r="I20" s="301" t="str">
        <f>E20</f>
        <v>Q3 2017</v>
      </c>
      <c r="J20"/>
      <c r="L20" s="241"/>
    </row>
    <row r="21" spans="1:10" s="7" customFormat="1" ht="15" customHeight="1">
      <c r="A21" s="174">
        <v>0</v>
      </c>
      <c r="B21" s="320" t="s">
        <v>57</v>
      </c>
      <c r="C21" s="21" t="str">
        <f>"("&amp;Einheit_Waehrung&amp;")"</f>
        <v>(Mio. €)</v>
      </c>
      <c r="D21" s="146">
        <v>563</v>
      </c>
      <c r="E21" s="302">
        <v>440</v>
      </c>
      <c r="F21" s="146">
        <v>570.1</v>
      </c>
      <c r="G21" s="302">
        <v>445.5</v>
      </c>
      <c r="H21" s="146">
        <v>719.3</v>
      </c>
      <c r="I21" s="302">
        <v>489.9</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718.8</v>
      </c>
      <c r="E23" s="304">
        <v>587.3</v>
      </c>
      <c r="F23" s="148">
        <v>776.4</v>
      </c>
      <c r="G23" s="304">
        <v>645.3</v>
      </c>
      <c r="H23" s="148">
        <v>905.3</v>
      </c>
      <c r="I23" s="304">
        <v>670.4</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155.8</v>
      </c>
      <c r="E25" s="302">
        <f t="shared" si="0"/>
        <v>147.3</v>
      </c>
      <c r="F25" s="146">
        <f t="shared" si="0"/>
        <v>206.3</v>
      </c>
      <c r="G25" s="302">
        <f t="shared" si="0"/>
        <v>199.8</v>
      </c>
      <c r="H25" s="146">
        <f t="shared" si="0"/>
        <v>186</v>
      </c>
      <c r="I25" s="302">
        <f t="shared" si="0"/>
        <v>180.5</v>
      </c>
      <c r="J25"/>
    </row>
    <row r="26" spans="1:10" s="7" customFormat="1" ht="15" customHeight="1">
      <c r="A26" s="174">
        <v>0</v>
      </c>
      <c r="B26" s="359" t="s">
        <v>68</v>
      </c>
      <c r="C26" s="359"/>
      <c r="D26" s="149">
        <f aca="true" t="shared" si="1" ref="D26:I26">IF(D21=0,0,ROUND(100*D25/D21,1))</f>
        <v>27.7</v>
      </c>
      <c r="E26" s="305">
        <f t="shared" si="1"/>
        <v>33.5</v>
      </c>
      <c r="F26" s="149">
        <f t="shared" si="1"/>
        <v>36.2</v>
      </c>
      <c r="G26" s="305">
        <f t="shared" si="1"/>
        <v>44.8</v>
      </c>
      <c r="H26" s="149">
        <f t="shared" si="1"/>
        <v>25.9</v>
      </c>
      <c r="I26" s="305">
        <f t="shared" si="1"/>
        <v>36.8</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Q3 2018</v>
      </c>
      <c r="E33" s="301" t="str">
        <f>AktQuartKurz&amp;" "&amp;(AktJahr-1)</f>
        <v>Q3 2017</v>
      </c>
      <c r="F33" s="20" t="str">
        <f>D33</f>
        <v>Q3 2018</v>
      </c>
      <c r="G33" s="301" t="str">
        <f>E33</f>
        <v>Q3 2017</v>
      </c>
      <c r="H33" s="20" t="str">
        <f>D33</f>
        <v>Q3 2018</v>
      </c>
      <c r="I33" s="301" t="str">
        <f>E33</f>
        <v>Q3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Q3 2018</v>
      </c>
      <c r="E46" s="301" t="str">
        <f>AktQuartKurz&amp;" "&amp;(AktJahr-1)</f>
        <v>Q3 2017</v>
      </c>
      <c r="F46" s="20" t="str">
        <f>D46</f>
        <v>Q3 2018</v>
      </c>
      <c r="G46" s="301" t="str">
        <f>E46</f>
        <v>Q3 2017</v>
      </c>
      <c r="H46" s="20" t="str">
        <f>D46</f>
        <v>Q3 2018</v>
      </c>
      <c r="I46" s="301" t="str">
        <f>E46</f>
        <v>Q3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Q3 2018</v>
      </c>
      <c r="E59" s="301" t="str">
        <f>AktQuartKurz&amp;" "&amp;(AktJahr-1)</f>
        <v>Q3 2017</v>
      </c>
      <c r="F59" s="20" t="str">
        <f>D59</f>
        <v>Q3 2018</v>
      </c>
      <c r="G59" s="301" t="str">
        <f>E59</f>
        <v>Q3 2017</v>
      </c>
      <c r="H59" s="20" t="str">
        <f>D59</f>
        <v>Q3 2018</v>
      </c>
      <c r="I59" s="301" t="str">
        <f>E59</f>
        <v>Q3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3.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3.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3.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Q3 2018</v>
      </c>
      <c r="E8" s="204" t="str">
        <f>AktQuartKurz&amp;" "&amp;(AktJahr-1)</f>
        <v>Q3 2017</v>
      </c>
    </row>
    <row r="9" spans="1:5" ht="15.75" customHeight="1">
      <c r="A9" s="271">
        <v>0</v>
      </c>
      <c r="B9" s="353" t="s">
        <v>204</v>
      </c>
      <c r="C9" s="205" t="s">
        <v>205</v>
      </c>
      <c r="D9" s="206">
        <v>563</v>
      </c>
      <c r="E9" s="207">
        <v>440</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718.8</v>
      </c>
      <c r="E12" s="207">
        <v>587.3</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97.88</v>
      </c>
      <c r="E16" s="213">
        <v>97.65</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4.03</v>
      </c>
      <c r="E28" s="213">
        <v>3.66</v>
      </c>
    </row>
    <row r="29" spans="1:5" ht="19.5" customHeight="1">
      <c r="A29" s="271">
        <v>0</v>
      </c>
      <c r="B29" s="278" t="s">
        <v>260</v>
      </c>
      <c r="C29" s="214" t="s">
        <v>207</v>
      </c>
      <c r="D29" s="212">
        <v>57.4</v>
      </c>
      <c r="E29" s="213">
        <v>57.57</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Q3 2018</v>
      </c>
      <c r="E33" s="204" t="str">
        <f>AktQuartKurz&amp;" "&amp;(AktJahr-1)</f>
        <v>Q3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Q3 2018</v>
      </c>
      <c r="E58" s="204" t="str">
        <f>AktQuartKurz&amp;" "&amp;(AktJahr-1)</f>
        <v>Q3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Q3 2018</v>
      </c>
      <c r="E83" s="204" t="str">
        <f>AktQuartKurz&amp;" "&amp;(AktJahr-1)</f>
        <v>Q3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9</v>
      </c>
      <c r="D5" s="88"/>
      <c r="E5" s="92" t="s">
        <v>155</v>
      </c>
      <c r="F5" s="122" t="str">
        <f>(Institut&amp;", erstellt am "&amp;TEXT(ErstDatum,"TT-MMMM-JJJJ")&amp;" mit "&amp;Version&amp;" bei "&amp;AusfInstitut)</f>
        <v>BOE, erstellt am 08-Oktober-2018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BOE</v>
      </c>
      <c r="G7" s="89"/>
      <c r="H7" s="93" t="s">
        <v>181</v>
      </c>
      <c r="I7" s="136" t="s">
        <v>661</v>
      </c>
      <c r="J7" s="99" t="s">
        <v>183</v>
      </c>
    </row>
    <row r="8" spans="2:10" ht="15">
      <c r="B8" s="86" t="s">
        <v>168</v>
      </c>
      <c r="C8" s="286" t="s">
        <v>296</v>
      </c>
      <c r="D8" s="89"/>
      <c r="E8" s="93" t="s">
        <v>163</v>
      </c>
      <c r="F8" s="130" t="str">
        <f>IF(AuswertBasis="Verband","alle Pfandbriefemittenten",AuswertBasis)</f>
        <v>Institut BOE</v>
      </c>
      <c r="G8" s="89"/>
      <c r="H8" s="93" t="s">
        <v>182</v>
      </c>
      <c r="I8" s="136" t="s">
        <v>170</v>
      </c>
      <c r="J8" s="99" t="s">
        <v>184</v>
      </c>
    </row>
    <row r="9" spans="2:10" ht="15">
      <c r="B9" s="86" t="s">
        <v>143</v>
      </c>
      <c r="C9" s="123" t="s">
        <v>119</v>
      </c>
      <c r="D9" s="89"/>
      <c r="E9" s="93" t="s">
        <v>158</v>
      </c>
      <c r="F9" s="129">
        <f>DATE(AktJahr,AktMonat+1,0)</f>
        <v>43373</v>
      </c>
      <c r="G9" s="87"/>
      <c r="H9" s="282" t="s">
        <v>240</v>
      </c>
      <c r="I9" s="84" t="str">
        <f>(AktJahr&amp;RIGHT("0"&amp;AktMonat,2))</f>
        <v>201809</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3. Quartal</v>
      </c>
      <c r="G12" s="99"/>
      <c r="H12" s="14"/>
      <c r="I12" s="14"/>
    </row>
    <row r="13" spans="2:9" ht="15">
      <c r="B13" s="86" t="s">
        <v>147</v>
      </c>
      <c r="C13" s="286" t="s">
        <v>245</v>
      </c>
      <c r="D13" s="89"/>
      <c r="E13" s="93" t="s">
        <v>162</v>
      </c>
      <c r="F13" s="130" t="str">
        <f>AktQuartal&amp;" "&amp;AktJahr&amp;IF(AuswertBasis="Verband"," ("&amp;TvInstitute&amp;")","")</f>
        <v>3. Quartal 2018</v>
      </c>
      <c r="G13" s="99"/>
      <c r="H13" s="14"/>
      <c r="I13" s="14"/>
    </row>
    <row r="14" spans="2:9" ht="15">
      <c r="B14" s="86" t="s">
        <v>148</v>
      </c>
      <c r="C14" s="123" t="s">
        <v>298</v>
      </c>
      <c r="D14" s="89"/>
      <c r="E14" s="93" t="s">
        <v>164</v>
      </c>
      <c r="F14" s="130" t="str">
        <f>"Q"&amp;(AktMonat/3)</f>
        <v>Q3</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3.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Q3 2018</v>
      </c>
      <c r="E8" s="369"/>
      <c r="F8" s="368" t="str">
        <f>AktQuartKurz&amp;" "&amp;(AktJahr-1)</f>
        <v>Q3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21.1</v>
      </c>
      <c r="F11" s="152">
        <v>0</v>
      </c>
      <c r="G11" s="153">
        <v>17</v>
      </c>
    </row>
    <row r="12" spans="1:7" ht="12.75">
      <c r="A12" s="174">
        <v>0</v>
      </c>
      <c r="B12" s="367" t="s">
        <v>196</v>
      </c>
      <c r="C12" s="367"/>
      <c r="D12" s="152">
        <v>0</v>
      </c>
      <c r="E12" s="153">
        <v>23.1</v>
      </c>
      <c r="F12" s="152">
        <v>0</v>
      </c>
      <c r="G12" s="153">
        <v>7.8</v>
      </c>
    </row>
    <row r="13" spans="1:7" ht="12.75">
      <c r="A13" s="174">
        <v>0</v>
      </c>
      <c r="B13" s="367" t="s">
        <v>198</v>
      </c>
      <c r="C13" s="367"/>
      <c r="D13" s="152">
        <v>0</v>
      </c>
      <c r="E13" s="153">
        <v>8.6</v>
      </c>
      <c r="F13" s="152">
        <v>0</v>
      </c>
      <c r="G13" s="153">
        <v>9.6</v>
      </c>
    </row>
    <row r="14" spans="1:7" ht="12.75">
      <c r="A14" s="174">
        <v>0</v>
      </c>
      <c r="B14" s="38" t="s">
        <v>197</v>
      </c>
      <c r="C14" s="38"/>
      <c r="D14" s="154">
        <v>0</v>
      </c>
      <c r="E14" s="155">
        <v>8.2</v>
      </c>
      <c r="F14" s="154">
        <v>0</v>
      </c>
      <c r="G14" s="155">
        <v>21.1</v>
      </c>
    </row>
    <row r="15" spans="1:7" ht="12.75">
      <c r="A15" s="174">
        <v>0</v>
      </c>
      <c r="B15" s="38" t="s">
        <v>25</v>
      </c>
      <c r="C15" s="38"/>
      <c r="D15" s="154">
        <v>20</v>
      </c>
      <c r="E15" s="155">
        <v>35.6</v>
      </c>
      <c r="F15" s="154">
        <v>0</v>
      </c>
      <c r="G15" s="155">
        <v>23.4</v>
      </c>
    </row>
    <row r="16" spans="1:7" ht="12.75">
      <c r="A16" s="174">
        <v>0</v>
      </c>
      <c r="B16" s="38" t="s">
        <v>1</v>
      </c>
      <c r="C16" s="38"/>
      <c r="D16" s="154">
        <v>0</v>
      </c>
      <c r="E16" s="155">
        <v>58.6</v>
      </c>
      <c r="F16" s="154">
        <v>20</v>
      </c>
      <c r="G16" s="155">
        <v>31</v>
      </c>
    </row>
    <row r="17" spans="1:7" ht="12.75">
      <c r="A17" s="174">
        <v>0</v>
      </c>
      <c r="B17" s="38" t="s">
        <v>2</v>
      </c>
      <c r="C17" s="38"/>
      <c r="D17" s="154">
        <v>0</v>
      </c>
      <c r="E17" s="155">
        <v>84.2</v>
      </c>
      <c r="F17" s="154">
        <v>0</v>
      </c>
      <c r="G17" s="155">
        <v>58.7</v>
      </c>
    </row>
    <row r="18" spans="1:7" ht="12.75">
      <c r="A18" s="174">
        <v>0</v>
      </c>
      <c r="B18" s="367" t="s">
        <v>23</v>
      </c>
      <c r="C18" s="367"/>
      <c r="D18" s="152">
        <v>320</v>
      </c>
      <c r="E18" s="153">
        <v>338.3</v>
      </c>
      <c r="F18" s="152">
        <v>210</v>
      </c>
      <c r="G18" s="153">
        <v>319.2</v>
      </c>
    </row>
    <row r="19" spans="1:7" ht="12.75">
      <c r="A19" s="174">
        <v>0</v>
      </c>
      <c r="B19" s="367" t="s">
        <v>15</v>
      </c>
      <c r="C19" s="367"/>
      <c r="D19" s="152">
        <v>223</v>
      </c>
      <c r="E19" s="153">
        <v>141</v>
      </c>
      <c r="F19" s="152">
        <v>210</v>
      </c>
      <c r="G19" s="153">
        <v>99.5</v>
      </c>
    </row>
    <row r="20" spans="2:7" ht="19.5" customHeight="1">
      <c r="B20" s="8"/>
      <c r="C20" s="8"/>
      <c r="D20" s="8"/>
      <c r="E20" s="8"/>
      <c r="F20" s="8"/>
      <c r="G20" s="8"/>
    </row>
    <row r="21" spans="1:7" ht="12.75" customHeight="1">
      <c r="A21" s="174">
        <v>1</v>
      </c>
      <c r="B21" s="320" t="s">
        <v>26</v>
      </c>
      <c r="C21" s="242"/>
      <c r="D21" s="368" t="str">
        <f>AktQuartKurz&amp;" "&amp;AktJahr</f>
        <v>Q3 2018</v>
      </c>
      <c r="E21" s="369"/>
      <c r="F21" s="368" t="str">
        <f>AktQuartKurz&amp;" "&amp;(AktJahr-1)</f>
        <v>Q3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Q3 2018</v>
      </c>
      <c r="E34" s="369"/>
      <c r="F34" s="368" t="str">
        <f>AktQuartKurz&amp;" "&amp;(AktJahr-1)</f>
        <v>Q3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Q3 2018</v>
      </c>
      <c r="E47" s="369"/>
      <c r="F47" s="368" t="str">
        <f>AktQuartKurz&amp;" "&amp;(AktJahr-1)</f>
        <v>Q3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3. Quartal 2018</v>
      </c>
      <c r="C5" s="374"/>
      <c r="D5" s="374"/>
      <c r="E5" s="374"/>
    </row>
    <row r="6" ht="12.75" customHeight="1"/>
    <row r="7" spans="1:5" ht="12.75" customHeight="1">
      <c r="A7" s="174">
        <v>0</v>
      </c>
      <c r="B7" s="326" t="s">
        <v>61</v>
      </c>
      <c r="C7" s="326"/>
      <c r="D7" s="43" t="str">
        <f>AktQuartKurz&amp;" "&amp;AktJahr</f>
        <v>Q3 2018</v>
      </c>
      <c r="E7" s="43" t="str">
        <f>AktQuartKurz&amp;" "&amp;(AktJahr-1)</f>
        <v>Q3 2017</v>
      </c>
    </row>
    <row r="8" spans="1:5" ht="12.75" customHeight="1">
      <c r="A8" s="174">
        <v>0</v>
      </c>
      <c r="B8" s="327"/>
      <c r="C8" s="327"/>
      <c r="D8" s="44" t="str">
        <f>Einheit_Waehrung</f>
        <v>Mio. €</v>
      </c>
      <c r="E8" s="44" t="str">
        <f>D8</f>
        <v>Mio. €</v>
      </c>
    </row>
    <row r="9" spans="1:5" ht="12.75" customHeight="1">
      <c r="A9" s="174">
        <v>0</v>
      </c>
      <c r="B9" s="45" t="s">
        <v>190</v>
      </c>
      <c r="C9" s="45"/>
      <c r="D9" s="156">
        <v>569</v>
      </c>
      <c r="E9" s="157">
        <v>453.2</v>
      </c>
    </row>
    <row r="10" spans="1:5" ht="12.75" customHeight="1">
      <c r="A10" s="174">
        <v>0</v>
      </c>
      <c r="B10" s="46" t="s">
        <v>199</v>
      </c>
      <c r="C10" s="46"/>
      <c r="D10" s="158">
        <v>80.4</v>
      </c>
      <c r="E10" s="159">
        <v>72.7</v>
      </c>
    </row>
    <row r="11" spans="1:5" ht="12.75" customHeight="1">
      <c r="A11" s="174">
        <v>0</v>
      </c>
      <c r="B11" s="46" t="s">
        <v>201</v>
      </c>
      <c r="C11" s="46"/>
      <c r="D11" s="158">
        <v>55.4</v>
      </c>
      <c r="E11" s="159">
        <v>51.4</v>
      </c>
    </row>
    <row r="12" spans="1:5" ht="12.75" customHeight="1">
      <c r="A12" s="174">
        <v>0</v>
      </c>
      <c r="B12" s="46" t="s">
        <v>200</v>
      </c>
      <c r="C12" s="46"/>
      <c r="D12" s="158">
        <v>0</v>
      </c>
      <c r="E12" s="159">
        <v>0</v>
      </c>
    </row>
    <row r="13" spans="1:5" ht="12.75" customHeight="1">
      <c r="A13" s="174">
        <v>0</v>
      </c>
      <c r="B13" s="47" t="s">
        <v>60</v>
      </c>
      <c r="C13" s="47"/>
      <c r="D13" s="160">
        <f>SUM(D9:D12)</f>
        <v>704.8</v>
      </c>
      <c r="E13" s="161">
        <f>SUM(E9:E12)</f>
        <v>577.3</v>
      </c>
    </row>
    <row r="14" ht="12.75" customHeight="1"/>
    <row r="15" ht="12.75" customHeight="1"/>
    <row r="16" spans="2:5" s="9" customFormat="1" ht="12.75" customHeight="1">
      <c r="B16" s="375" t="s">
        <v>248</v>
      </c>
      <c r="C16" s="375"/>
      <c r="D16" s="375"/>
      <c r="E16" s="375"/>
    </row>
    <row r="17" spans="2:5" s="9" customFormat="1" ht="12.75" customHeight="1">
      <c r="B17" s="374" t="str">
        <f>UebInstitutQuartal</f>
        <v>3. Quartal 2018</v>
      </c>
      <c r="C17" s="374"/>
      <c r="D17" s="374"/>
      <c r="E17" s="374"/>
    </row>
    <row r="18" spans="2:5" ht="12.75" customHeight="1">
      <c r="B18"/>
      <c r="C18"/>
      <c r="D18" s="48"/>
      <c r="E18" s="48"/>
    </row>
    <row r="19" spans="1:5" ht="12.75" customHeight="1">
      <c r="A19" s="174">
        <v>1</v>
      </c>
      <c r="B19" s="326" t="s">
        <v>61</v>
      </c>
      <c r="C19" s="326"/>
      <c r="D19" s="49" t="str">
        <f>AktQuartKurz&amp;" "&amp;AktJahr</f>
        <v>Q3 2018</v>
      </c>
      <c r="E19" s="43" t="str">
        <f>AktQuartKurz&amp;" "&amp;(AktJahr-1)</f>
        <v>Q3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3. Quartal 2018</v>
      </c>
      <c r="C29" s="374"/>
      <c r="D29" s="374"/>
      <c r="E29" s="374"/>
    </row>
    <row r="30" spans="2:5" ht="12.75" customHeight="1">
      <c r="B30"/>
      <c r="C30"/>
      <c r="D30" s="48"/>
      <c r="E30" s="48"/>
    </row>
    <row r="31" spans="1:5" ht="12.75" customHeight="1">
      <c r="A31" s="174">
        <v>2</v>
      </c>
      <c r="B31" s="326" t="s">
        <v>127</v>
      </c>
      <c r="C31" s="326"/>
      <c r="D31" s="49" t="str">
        <f>AktQuartKurz&amp;" "&amp;AktJahr</f>
        <v>Q3 2018</v>
      </c>
      <c r="E31" s="43" t="str">
        <f>AktQuartKurz&amp;" "&amp;(AktJahr-1)</f>
        <v>Q3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3. Quartal 2018</v>
      </c>
      <c r="C41" s="374"/>
      <c r="D41" s="374"/>
      <c r="E41" s="374"/>
    </row>
    <row r="42" spans="2:5" ht="12.75" customHeight="1">
      <c r="B42"/>
      <c r="C42"/>
      <c r="D42" s="48"/>
      <c r="E42" s="48"/>
    </row>
    <row r="43" spans="1:5" ht="12.75" customHeight="1">
      <c r="A43" s="174">
        <v>3</v>
      </c>
      <c r="B43" s="326" t="s">
        <v>61</v>
      </c>
      <c r="C43" s="326"/>
      <c r="D43" s="43" t="str">
        <f>AktQuartKurz&amp;" "&amp;AktJahr</f>
        <v>Q3 2018</v>
      </c>
      <c r="E43" s="43" t="str">
        <f>AktQuartKurz&amp;" "&amp;(AktJahr-1)</f>
        <v>Q3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3.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3.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704.7</v>
      </c>
      <c r="F16" s="165">
        <f>SUM(G16:K16)</f>
        <v>639.5</v>
      </c>
      <c r="G16" s="165">
        <v>156.8</v>
      </c>
      <c r="H16" s="165">
        <v>409.2</v>
      </c>
      <c r="I16" s="165">
        <v>73.5</v>
      </c>
      <c r="J16" s="165">
        <v>0</v>
      </c>
      <c r="K16" s="165">
        <v>0</v>
      </c>
      <c r="L16" s="165">
        <f>SUM(M16:R16)</f>
        <v>65.2</v>
      </c>
      <c r="M16" s="165">
        <v>26.7</v>
      </c>
      <c r="N16" s="165">
        <v>4.4</v>
      </c>
      <c r="O16" s="165">
        <v>24.2</v>
      </c>
      <c r="P16" s="165">
        <v>9.9</v>
      </c>
      <c r="Q16" s="165">
        <v>0</v>
      </c>
      <c r="R16" s="165">
        <v>0</v>
      </c>
      <c r="S16" s="166">
        <v>0</v>
      </c>
      <c r="T16" s="165">
        <v>0</v>
      </c>
    </row>
    <row r="17" spans="3:20" ht="12.75">
      <c r="C17" s="79"/>
      <c r="D17" s="79" t="str">
        <f>"Jahr "&amp;(AktJahr-1)</f>
        <v>Jahr 2017</v>
      </c>
      <c r="E17" s="167">
        <f aca="true" t="shared" si="0" ref="E17:E48">F17+L17</f>
        <v>577.3000000000001</v>
      </c>
      <c r="F17" s="167">
        <f aca="true" t="shared" si="1" ref="F17:F48">SUM(G17:K17)</f>
        <v>509.1</v>
      </c>
      <c r="G17" s="167">
        <v>123</v>
      </c>
      <c r="H17" s="167">
        <v>321.3</v>
      </c>
      <c r="I17" s="167">
        <v>64.8</v>
      </c>
      <c r="J17" s="167">
        <v>0</v>
      </c>
      <c r="K17" s="167">
        <v>0</v>
      </c>
      <c r="L17" s="167">
        <f aca="true" t="shared" si="2" ref="L17:L48">SUM(M17:R17)</f>
        <v>68.2</v>
      </c>
      <c r="M17" s="167">
        <v>15.6</v>
      </c>
      <c r="N17" s="167">
        <v>4.4</v>
      </c>
      <c r="O17" s="167">
        <v>37.5</v>
      </c>
      <c r="P17" s="167">
        <v>10.7</v>
      </c>
      <c r="Q17" s="167">
        <v>0</v>
      </c>
      <c r="R17" s="167">
        <v>0</v>
      </c>
      <c r="S17" s="168">
        <v>0</v>
      </c>
      <c r="T17" s="167">
        <v>0</v>
      </c>
    </row>
    <row r="18" spans="2:20" ht="12.75">
      <c r="B18" s="63" t="s">
        <v>82</v>
      </c>
      <c r="C18" s="62" t="s">
        <v>80</v>
      </c>
      <c r="D18" s="39" t="str">
        <f>$D$16</f>
        <v>Jahr 2018</v>
      </c>
      <c r="E18" s="165">
        <f t="shared" si="0"/>
        <v>704.7</v>
      </c>
      <c r="F18" s="165">
        <f t="shared" si="1"/>
        <v>639.5</v>
      </c>
      <c r="G18" s="165">
        <v>156.8</v>
      </c>
      <c r="H18" s="165">
        <v>409.2</v>
      </c>
      <c r="I18" s="165">
        <v>73.5</v>
      </c>
      <c r="J18" s="165">
        <v>0</v>
      </c>
      <c r="K18" s="165">
        <v>0</v>
      </c>
      <c r="L18" s="165">
        <f t="shared" si="2"/>
        <v>65.2</v>
      </c>
      <c r="M18" s="165">
        <v>26.7</v>
      </c>
      <c r="N18" s="165">
        <v>4.4</v>
      </c>
      <c r="O18" s="165">
        <v>24.2</v>
      </c>
      <c r="P18" s="165">
        <v>9.9</v>
      </c>
      <c r="Q18" s="165">
        <v>0</v>
      </c>
      <c r="R18" s="165">
        <v>0</v>
      </c>
      <c r="S18" s="166">
        <v>0</v>
      </c>
      <c r="T18" s="165">
        <v>0</v>
      </c>
    </row>
    <row r="19" spans="3:20" ht="12.75">
      <c r="C19" s="79"/>
      <c r="D19" s="79" t="str">
        <f>$D$17</f>
        <v>Jahr 2017</v>
      </c>
      <c r="E19" s="167">
        <f t="shared" si="0"/>
        <v>577.3000000000001</v>
      </c>
      <c r="F19" s="167">
        <f t="shared" si="1"/>
        <v>509.1</v>
      </c>
      <c r="G19" s="167">
        <v>123</v>
      </c>
      <c r="H19" s="167">
        <v>321.3</v>
      </c>
      <c r="I19" s="167">
        <v>64.8</v>
      </c>
      <c r="J19" s="167">
        <v>0</v>
      </c>
      <c r="K19" s="167">
        <v>0</v>
      </c>
      <c r="L19" s="167">
        <f t="shared" si="2"/>
        <v>68.2</v>
      </c>
      <c r="M19" s="167">
        <v>15.6</v>
      </c>
      <c r="N19" s="167">
        <v>4.4</v>
      </c>
      <c r="O19" s="167">
        <v>37.5</v>
      </c>
      <c r="P19" s="167">
        <v>10.7</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3.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3.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3.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3.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14</v>
      </c>
      <c r="F13" s="165">
        <v>0</v>
      </c>
      <c r="G13" s="165">
        <v>0</v>
      </c>
      <c r="H13" s="165">
        <v>0</v>
      </c>
      <c r="I13" s="190">
        <v>14</v>
      </c>
    </row>
    <row r="14" spans="2:9" s="143" customFormat="1" ht="12.75">
      <c r="B14" s="233"/>
      <c r="C14" s="46"/>
      <c r="D14" s="46" t="str">
        <f>"Jahr "&amp;(AktJahr-1)</f>
        <v>Jahr 2017</v>
      </c>
      <c r="E14" s="191">
        <v>10</v>
      </c>
      <c r="F14" s="169">
        <v>0</v>
      </c>
      <c r="G14" s="169">
        <v>0</v>
      </c>
      <c r="H14" s="169">
        <v>0</v>
      </c>
      <c r="I14" s="192">
        <v>10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14</v>
      </c>
      <c r="F47" s="165">
        <v>0</v>
      </c>
      <c r="G47" s="165">
        <v>0</v>
      </c>
      <c r="H47" s="165">
        <v>0</v>
      </c>
      <c r="I47" s="190">
        <v>14</v>
      </c>
    </row>
    <row r="48" spans="2:9" s="143" customFormat="1" ht="12.75">
      <c r="B48" s="233"/>
      <c r="C48" s="46"/>
      <c r="D48" s="46" t="str">
        <f>$D$14</f>
        <v>Jahr 2017</v>
      </c>
      <c r="E48" s="191">
        <v>10</v>
      </c>
      <c r="F48" s="169">
        <v>0</v>
      </c>
      <c r="G48" s="169">
        <v>0</v>
      </c>
      <c r="H48" s="169">
        <v>0</v>
      </c>
      <c r="I48" s="192">
        <v>10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2018-10-08T06:11:23Z</dcterms:modified>
  <cp:category/>
  <cp:version/>
  <cp:contentType/>
  <cp:contentStatus/>
</cp:coreProperties>
</file>