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DSGVBatch\Export\202203\"/>
    </mc:Choice>
  </mc:AlternateContent>
  <bookViews>
    <workbookView xWindow="0" yWindow="0" windowWidth="24000" windowHeight="9750" tabRatio="792"/>
  </bookViews>
  <sheets>
    <sheet name="StTai" sheetId="2" r:id="rId1"/>
    <sheet name="StTal" sheetId="19" r:id="rId2"/>
    <sheet name="StTag" sheetId="3" r:id="rId3"/>
    <sheet name="StTdh" sheetId="20" r:id="rId4"/>
    <sheet name="StTdo" sheetId="21" r:id="rId5"/>
    <sheet name="StTdoR" sheetId="35" r:id="rId6"/>
    <sheet name="StTds" sheetId="17" r:id="rId7"/>
    <sheet name="StTdf" sheetId="29" r:id="rId8"/>
    <sheet name="StTwh" sheetId="30" r:id="rId9"/>
    <sheet name="StTwo" sheetId="31" r:id="rId10"/>
    <sheet name="StTws" sheetId="32" r:id="rId11"/>
    <sheet name="StTwf" sheetId="33" r:id="rId12"/>
    <sheet name="StTk" sheetId="23" r:id="rId13"/>
    <sheet name="Disclaimer" sheetId="34" r:id="rId14"/>
    <sheet name="Steuertabelle" sheetId="7" state="hidden" r:id="rId15"/>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Steuertabelle!$B$2:$I$25</definedName>
    <definedName name="_xlnm.Print_Area" localSheetId="2">StTag!$B$2:$E$53</definedName>
    <definedName name="_xlnm.Print_Area" localSheetId="0">StTai!$B$1:$I$72</definedName>
    <definedName name="_xlnm.Print_Area" localSheetId="1">StTal!$B$2:$G$61</definedName>
    <definedName name="_xlnm.Print_Area" localSheetId="7">StTdf!$C$2:$G$20</definedName>
    <definedName name="_xlnm.Print_Area" localSheetId="3">StTdh!$C$2:$T$93</definedName>
    <definedName name="_xlnm.Print_Area" localSheetId="4">StTdo!$A$1:$S$90</definedName>
    <definedName name="_xlnm.Print_Area" localSheetId="6">StTds!$C$2:$I$20</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 localSheetId="2">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StTdf!$C$12:$G$13</definedName>
    <definedName name="TdfBerStaaten">StTdf!$B$12:$C$17</definedName>
    <definedName name="TdfUebSumme">StTdf!$E$9</definedName>
    <definedName name="TdfWertBer">StTdf!$E$12:$G$17</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StTdo!$C$89</definedName>
    <definedName name="TdoFussnoteR">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StTds!$C$12:$I$13</definedName>
    <definedName name="TdsBerStaaten">StTds!$B$12:$C$17</definedName>
    <definedName name="TdsUebSumme">StTds!$E$9</definedName>
    <definedName name="TdsWertBer">StTds!$F$12:$I$17</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calcId="162913"/>
</workbook>
</file>

<file path=xl/calcChain.xml><?xml version="1.0" encoding="utf-8"?>
<calcChain xmlns="http://schemas.openxmlformats.org/spreadsheetml/2006/main">
  <c r="C90" i="35" l="1"/>
  <c r="C89" i="35"/>
  <c r="C88" i="35"/>
  <c r="T87" i="35"/>
  <c r="O87" i="35"/>
  <c r="E87" i="35"/>
  <c r="T86" i="35"/>
  <c r="O86" i="35"/>
  <c r="E86" i="35"/>
  <c r="T85" i="35"/>
  <c r="O85" i="35"/>
  <c r="E85" i="35"/>
  <c r="T84" i="35"/>
  <c r="O84" i="35"/>
  <c r="E84" i="35"/>
  <c r="T83" i="35"/>
  <c r="O83" i="35"/>
  <c r="E83" i="35"/>
  <c r="T82" i="35"/>
  <c r="O82" i="35"/>
  <c r="E82" i="35"/>
  <c r="T81" i="35"/>
  <c r="O81" i="35"/>
  <c r="E81" i="35"/>
  <c r="T80" i="35"/>
  <c r="O80" i="35"/>
  <c r="E80" i="35"/>
  <c r="T79" i="35"/>
  <c r="O79" i="35"/>
  <c r="E79" i="35"/>
  <c r="T78" i="35"/>
  <c r="O78" i="35"/>
  <c r="E78" i="35"/>
  <c r="T77" i="35"/>
  <c r="O77" i="35"/>
  <c r="E77" i="35"/>
  <c r="T76" i="35"/>
  <c r="O76" i="35"/>
  <c r="E76" i="35"/>
  <c r="T75" i="35"/>
  <c r="O75" i="35"/>
  <c r="E75" i="35"/>
  <c r="T74" i="35"/>
  <c r="O74" i="35"/>
  <c r="E74" i="35"/>
  <c r="T73" i="35"/>
  <c r="O73" i="35"/>
  <c r="E73" i="35"/>
  <c r="T72" i="35"/>
  <c r="O72" i="35"/>
  <c r="E72" i="35"/>
  <c r="T71" i="35"/>
  <c r="O71" i="35"/>
  <c r="E71" i="35"/>
  <c r="T70" i="35"/>
  <c r="O70" i="35"/>
  <c r="E70" i="35"/>
  <c r="T69" i="35"/>
  <c r="O69" i="35"/>
  <c r="E69" i="35"/>
  <c r="T68" i="35"/>
  <c r="O68" i="35"/>
  <c r="E68" i="35"/>
  <c r="T67" i="35"/>
  <c r="O67" i="35"/>
  <c r="E67" i="35"/>
  <c r="T66" i="35"/>
  <c r="O66" i="35"/>
  <c r="E66" i="35"/>
  <c r="T65" i="35"/>
  <c r="O65" i="35"/>
  <c r="E65" i="35"/>
  <c r="T64" i="35"/>
  <c r="O64" i="35"/>
  <c r="E64" i="35"/>
  <c r="T63" i="35"/>
  <c r="O63" i="35"/>
  <c r="E63" i="35"/>
  <c r="T62" i="35"/>
  <c r="O62" i="35"/>
  <c r="E62" i="35"/>
  <c r="T61" i="35"/>
  <c r="O61" i="35"/>
  <c r="E61" i="35"/>
  <c r="T60" i="35"/>
  <c r="O60" i="35"/>
  <c r="E60" i="35"/>
  <c r="T59" i="35"/>
  <c r="O59" i="35"/>
  <c r="E59" i="35"/>
  <c r="T58" i="35"/>
  <c r="O58" i="35"/>
  <c r="E58" i="35"/>
  <c r="T57" i="35"/>
  <c r="O57" i="35"/>
  <c r="E57" i="35"/>
  <c r="T56" i="35"/>
  <c r="O56" i="35"/>
  <c r="E56" i="35"/>
  <c r="T55" i="35"/>
  <c r="O55" i="35"/>
  <c r="E55" i="35"/>
  <c r="T54" i="35"/>
  <c r="O54" i="35"/>
  <c r="E54" i="35"/>
  <c r="T53" i="35"/>
  <c r="O53" i="35"/>
  <c r="E53" i="35"/>
  <c r="T52" i="35"/>
  <c r="O52" i="35"/>
  <c r="E52" i="35"/>
  <c r="T51" i="35"/>
  <c r="O51" i="35"/>
  <c r="E51" i="35"/>
  <c r="T50" i="35"/>
  <c r="O50" i="35"/>
  <c r="E50" i="35"/>
  <c r="T49" i="35"/>
  <c r="O49" i="35"/>
  <c r="E49" i="35"/>
  <c r="T48" i="35"/>
  <c r="O48" i="35"/>
  <c r="E48" i="35"/>
  <c r="T47" i="35"/>
  <c r="O47" i="35"/>
  <c r="E47" i="35"/>
  <c r="T46" i="35"/>
  <c r="O46" i="35"/>
  <c r="E46" i="35"/>
  <c r="T45" i="35"/>
  <c r="O45" i="35"/>
  <c r="E45" i="35"/>
  <c r="T44" i="35"/>
  <c r="O44" i="35"/>
  <c r="E44" i="35"/>
  <c r="T43" i="35"/>
  <c r="O43" i="35"/>
  <c r="E43" i="35"/>
  <c r="T42" i="35"/>
  <c r="O42" i="35"/>
  <c r="E42" i="35"/>
  <c r="T41" i="35"/>
  <c r="O41" i="35"/>
  <c r="E41" i="35"/>
  <c r="T40" i="35"/>
  <c r="O40" i="35"/>
  <c r="E40" i="35"/>
  <c r="T39" i="35"/>
  <c r="O39" i="35"/>
  <c r="E39" i="35"/>
  <c r="T38" i="35"/>
  <c r="O38" i="35"/>
  <c r="E38" i="35"/>
  <c r="T37" i="35"/>
  <c r="O37" i="35"/>
  <c r="E37" i="35"/>
  <c r="T36" i="35"/>
  <c r="O36" i="35"/>
  <c r="E36" i="35"/>
  <c r="T35" i="35"/>
  <c r="O35" i="35"/>
  <c r="E35" i="35"/>
  <c r="T34" i="35"/>
  <c r="O34" i="35"/>
  <c r="E34" i="35"/>
  <c r="T33" i="35"/>
  <c r="O33" i="35"/>
  <c r="E33" i="35"/>
  <c r="T32" i="35"/>
  <c r="O32" i="35"/>
  <c r="E32" i="35"/>
  <c r="T31" i="35"/>
  <c r="O31" i="35"/>
  <c r="E31" i="35"/>
  <c r="T30" i="35"/>
  <c r="O30" i="35"/>
  <c r="E30" i="35"/>
  <c r="T29" i="35"/>
  <c r="O29" i="35"/>
  <c r="E29" i="35"/>
  <c r="T28" i="35"/>
  <c r="O28" i="35"/>
  <c r="E28" i="35"/>
  <c r="T27" i="35"/>
  <c r="O27" i="35"/>
  <c r="E27" i="35"/>
  <c r="T26" i="35"/>
  <c r="O26" i="35"/>
  <c r="E26" i="35"/>
  <c r="T25" i="35"/>
  <c r="O25" i="35"/>
  <c r="E25" i="35"/>
  <c r="T24" i="35"/>
  <c r="O24" i="35"/>
  <c r="E24" i="35"/>
  <c r="T23" i="35"/>
  <c r="O23" i="35"/>
  <c r="E23" i="35"/>
  <c r="T22" i="35"/>
  <c r="O22" i="35"/>
  <c r="E22" i="35"/>
  <c r="T21" i="35"/>
  <c r="O21" i="35"/>
  <c r="E21" i="35"/>
  <c r="T20" i="35"/>
  <c r="O20" i="35"/>
  <c r="E20" i="35"/>
  <c r="T19" i="35"/>
  <c r="O19" i="35"/>
  <c r="E19" i="35"/>
  <c r="T18" i="35"/>
  <c r="O18" i="35"/>
  <c r="E18" i="35"/>
  <c r="T17" i="35"/>
  <c r="O17" i="35"/>
  <c r="E17" i="35"/>
  <c r="T16" i="35"/>
  <c r="O16" i="35"/>
  <c r="E16" i="35"/>
  <c r="T15" i="35"/>
  <c r="O15" i="35"/>
  <c r="E15" i="35"/>
  <c r="T14" i="35"/>
  <c r="O14" i="35"/>
  <c r="E14" i="35"/>
  <c r="X13" i="35"/>
  <c r="T13" i="35" s="1"/>
  <c r="W13" i="35"/>
  <c r="V13" i="35"/>
  <c r="U13" i="35"/>
  <c r="S13" i="35"/>
  <c r="R13" i="35"/>
  <c r="Q13" i="35"/>
  <c r="P13" i="35"/>
  <c r="O13" i="35" s="1"/>
  <c r="N13" i="35"/>
  <c r="M13" i="35"/>
  <c r="L13" i="35"/>
  <c r="K13" i="35"/>
  <c r="J13" i="35"/>
  <c r="I13" i="35"/>
  <c r="H13" i="35"/>
  <c r="E13" i="35" s="1"/>
  <c r="G13" i="35"/>
  <c r="F13" i="35"/>
  <c r="D13" i="35"/>
  <c r="D87" i="35" s="1"/>
  <c r="X12" i="35"/>
  <c r="W12" i="35"/>
  <c r="V12" i="35"/>
  <c r="U12" i="35"/>
  <c r="T12" i="35" s="1"/>
  <c r="S12" i="35"/>
  <c r="R12" i="35"/>
  <c r="Q12" i="35"/>
  <c r="P12" i="35"/>
  <c r="O12" i="35" s="1"/>
  <c r="N12" i="35"/>
  <c r="M12" i="35"/>
  <c r="L12" i="35"/>
  <c r="K12" i="35"/>
  <c r="J12" i="35"/>
  <c r="I12" i="35"/>
  <c r="H12" i="35"/>
  <c r="E12" i="35" s="1"/>
  <c r="G12" i="35"/>
  <c r="F12" i="35"/>
  <c r="D12" i="35"/>
  <c r="D86" i="35" s="1"/>
  <c r="E11" i="35"/>
  <c r="H11" i="35" s="1"/>
  <c r="D11" i="35"/>
  <c r="X10" i="35"/>
  <c r="W10" i="35"/>
  <c r="V10" i="35"/>
  <c r="U10" i="35"/>
  <c r="U9" i="35"/>
  <c r="T9" i="35"/>
  <c r="C6" i="35"/>
  <c r="I14" i="33"/>
  <c r="I13" i="33"/>
  <c r="I14" i="32"/>
  <c r="I13" i="32"/>
  <c r="I14" i="30"/>
  <c r="I13" i="30"/>
  <c r="H14" i="33"/>
  <c r="H13" i="33"/>
  <c r="H14" i="32"/>
  <c r="H13" i="32"/>
  <c r="H14" i="31"/>
  <c r="H13" i="31"/>
  <c r="H14" i="30"/>
  <c r="H13" i="30"/>
  <c r="G14" i="33"/>
  <c r="G13" i="33"/>
  <c r="G14" i="32"/>
  <c r="G13" i="32"/>
  <c r="G14" i="31"/>
  <c r="G13" i="31"/>
  <c r="G14" i="30"/>
  <c r="G13" i="30"/>
  <c r="F14" i="33"/>
  <c r="F13" i="33"/>
  <c r="F14" i="32"/>
  <c r="F13" i="32"/>
  <c r="F14" i="31"/>
  <c r="F13" i="31"/>
  <c r="F14" i="30"/>
  <c r="F13" i="30"/>
  <c r="E14" i="33"/>
  <c r="E13" i="33"/>
  <c r="E14" i="32"/>
  <c r="E13" i="32"/>
  <c r="E14" i="31"/>
  <c r="E13" i="31"/>
  <c r="E14" i="30"/>
  <c r="E13" i="30"/>
  <c r="X13" i="21"/>
  <c r="X12" i="21"/>
  <c r="W13" i="21"/>
  <c r="W12" i="21"/>
  <c r="V13" i="21"/>
  <c r="V12" i="21"/>
  <c r="U13" i="21"/>
  <c r="U12" i="21"/>
  <c r="S13" i="21"/>
  <c r="S12" i="21"/>
  <c r="R13" i="21"/>
  <c r="R12" i="21"/>
  <c r="Q13" i="21"/>
  <c r="Q12" i="21"/>
  <c r="P13" i="21"/>
  <c r="P12" i="21"/>
  <c r="N13" i="21"/>
  <c r="N12" i="21"/>
  <c r="M13" i="21"/>
  <c r="M12" i="21"/>
  <c r="L13" i="21"/>
  <c r="L12" i="21"/>
  <c r="K13" i="21"/>
  <c r="K12" i="21"/>
  <c r="J13" i="21"/>
  <c r="J12" i="21"/>
  <c r="I13" i="21"/>
  <c r="I12" i="21"/>
  <c r="H13" i="21"/>
  <c r="H12" i="21"/>
  <c r="G13" i="21"/>
  <c r="G12" i="21"/>
  <c r="F13" i="21"/>
  <c r="F12" i="21"/>
  <c r="T17" i="20"/>
  <c r="T16" i="20"/>
  <c r="S17" i="20"/>
  <c r="S16" i="20"/>
  <c r="R17" i="20"/>
  <c r="R16" i="20"/>
  <c r="Q17" i="20"/>
  <c r="Q16" i="20"/>
  <c r="P17" i="20"/>
  <c r="P16" i="20"/>
  <c r="O17" i="20"/>
  <c r="O16" i="20"/>
  <c r="N17" i="20"/>
  <c r="N16" i="20"/>
  <c r="M17" i="20"/>
  <c r="M16" i="20"/>
  <c r="K17" i="20"/>
  <c r="K16" i="20"/>
  <c r="J17" i="20"/>
  <c r="J16" i="20"/>
  <c r="I17" i="20"/>
  <c r="I16" i="20"/>
  <c r="H17" i="20"/>
  <c r="H16" i="20"/>
  <c r="G17" i="20"/>
  <c r="G16" i="20"/>
  <c r="G11" i="35" l="1"/>
  <c r="O11" i="35"/>
  <c r="D14" i="35"/>
  <c r="D15" i="35"/>
  <c r="D16" i="35"/>
  <c r="D17" i="35"/>
  <c r="D18" i="35"/>
  <c r="D19" i="35"/>
  <c r="D20" i="35"/>
  <c r="D21" i="35"/>
  <c r="D22" i="35"/>
  <c r="D23" i="35"/>
  <c r="D24" i="35"/>
  <c r="D25" i="35"/>
  <c r="D26" i="35"/>
  <c r="D27" i="35"/>
  <c r="D28" i="35"/>
  <c r="D29" i="35"/>
  <c r="D30" i="35"/>
  <c r="D31" i="35"/>
  <c r="D32" i="35"/>
  <c r="D33" i="35"/>
  <c r="D34" i="35"/>
  <c r="D35" i="35"/>
  <c r="D36" i="35"/>
  <c r="D37" i="35"/>
  <c r="D38" i="35"/>
  <c r="D39" i="35"/>
  <c r="D40" i="35"/>
  <c r="D41" i="35"/>
  <c r="D42" i="35"/>
  <c r="D43" i="35"/>
  <c r="D44" i="35"/>
  <c r="D45" i="35"/>
  <c r="D46" i="35"/>
  <c r="D47" i="35"/>
  <c r="D48" i="35"/>
  <c r="D49" i="35"/>
  <c r="D50" i="35"/>
  <c r="D51" i="35"/>
  <c r="D52" i="35"/>
  <c r="D53" i="35"/>
  <c r="D54" i="35"/>
  <c r="D55" i="35"/>
  <c r="D56" i="35"/>
  <c r="D57" i="35"/>
  <c r="D58" i="35"/>
  <c r="D59" i="35"/>
  <c r="D60" i="35"/>
  <c r="D61" i="35"/>
  <c r="D62" i="35"/>
  <c r="D63" i="35"/>
  <c r="D64" i="35"/>
  <c r="D65" i="35"/>
  <c r="D66" i="35"/>
  <c r="D67" i="35"/>
  <c r="D68" i="35"/>
  <c r="D69" i="35"/>
  <c r="D70" i="35"/>
  <c r="D71" i="35"/>
  <c r="D72" i="35"/>
  <c r="D73" i="35"/>
  <c r="D74" i="35"/>
  <c r="D75" i="35"/>
  <c r="D76" i="35"/>
  <c r="D77" i="35"/>
  <c r="D78" i="35"/>
  <c r="D79" i="35"/>
  <c r="D80" i="35"/>
  <c r="D81" i="35"/>
  <c r="D82" i="35"/>
  <c r="D83" i="35"/>
  <c r="D84" i="35"/>
  <c r="D85" i="35"/>
  <c r="I11" i="35"/>
  <c r="F11" i="35"/>
  <c r="J11" i="35"/>
  <c r="D14" i="33"/>
  <c r="D88" i="33" s="1"/>
  <c r="D13" i="33"/>
  <c r="D31" i="33" s="1"/>
  <c r="D14" i="32"/>
  <c r="D86" i="32" s="1"/>
  <c r="D13" i="32"/>
  <c r="D85" i="32" s="1"/>
  <c r="D14" i="31"/>
  <c r="D88" i="31" s="1"/>
  <c r="D13" i="31"/>
  <c r="D63" i="31" s="1"/>
  <c r="D85" i="31"/>
  <c r="D14" i="30"/>
  <c r="D86" i="30" s="1"/>
  <c r="D13" i="30"/>
  <c r="D35" i="30" s="1"/>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E44" i="21"/>
  <c r="E43" i="21"/>
  <c r="E42" i="21"/>
  <c r="E41" i="21"/>
  <c r="E40" i="21"/>
  <c r="E39" i="21"/>
  <c r="E38" i="21"/>
  <c r="E37" i="21"/>
  <c r="E36" i="21"/>
  <c r="E35" i="21"/>
  <c r="E34" i="21"/>
  <c r="E33" i="21"/>
  <c r="E32" i="21"/>
  <c r="E31" i="21"/>
  <c r="E30" i="21"/>
  <c r="E29" i="21"/>
  <c r="E28" i="21"/>
  <c r="E27" i="21"/>
  <c r="E26" i="21"/>
  <c r="E25" i="21"/>
  <c r="E24" i="21"/>
  <c r="E23" i="21"/>
  <c r="E22" i="21"/>
  <c r="E21" i="21"/>
  <c r="E20" i="21"/>
  <c r="E19" i="21"/>
  <c r="E18" i="21"/>
  <c r="E17" i="21"/>
  <c r="E16" i="21"/>
  <c r="E15" i="21"/>
  <c r="E14" i="21"/>
  <c r="E13" i="21"/>
  <c r="E12" i="21"/>
  <c r="E24" i="3"/>
  <c r="D24" i="3"/>
  <c r="D13" i="29"/>
  <c r="D17" i="29" s="1"/>
  <c r="D12" i="29"/>
  <c r="D14" i="29" s="1"/>
  <c r="F7" i="7"/>
  <c r="G68" i="2"/>
  <c r="F68" i="2"/>
  <c r="E68" i="2"/>
  <c r="D68" i="2"/>
  <c r="I65" i="2"/>
  <c r="H65" i="2"/>
  <c r="G65" i="2"/>
  <c r="F65" i="2"/>
  <c r="E65" i="2"/>
  <c r="D65" i="2"/>
  <c r="G55" i="2"/>
  <c r="F55" i="2"/>
  <c r="E55" i="2"/>
  <c r="D55" i="2"/>
  <c r="I52" i="2"/>
  <c r="H52" i="2"/>
  <c r="G52" i="2"/>
  <c r="F52" i="2"/>
  <c r="E52" i="2"/>
  <c r="D52" i="2"/>
  <c r="G42" i="2"/>
  <c r="F42" i="2"/>
  <c r="E42" i="2"/>
  <c r="D42" i="2"/>
  <c r="I39" i="2"/>
  <c r="H39" i="2"/>
  <c r="G39" i="2"/>
  <c r="F39" i="2"/>
  <c r="E39" i="2"/>
  <c r="D39" i="2"/>
  <c r="G29" i="2"/>
  <c r="F29" i="2"/>
  <c r="E29" i="2"/>
  <c r="D29" i="2"/>
  <c r="E26" i="2"/>
  <c r="F23" i="7"/>
  <c r="I9" i="7"/>
  <c r="C89" i="30" s="1"/>
  <c r="F14" i="7"/>
  <c r="F11" i="7"/>
  <c r="E11" i="21" s="1"/>
  <c r="X10" i="21"/>
  <c r="W10" i="21"/>
  <c r="V10" i="21"/>
  <c r="U10" i="21"/>
  <c r="U9" i="21"/>
  <c r="T9" i="21"/>
  <c r="D13" i="17"/>
  <c r="D15" i="17" s="1"/>
  <c r="D12" i="17"/>
  <c r="D13" i="21"/>
  <c r="D75" i="21" s="1"/>
  <c r="D12" i="21"/>
  <c r="D58" i="21" s="1"/>
  <c r="D17" i="20"/>
  <c r="D65" i="20" s="1"/>
  <c r="D16" i="20"/>
  <c r="D26" i="20" s="1"/>
  <c r="G48" i="19"/>
  <c r="F48" i="19"/>
  <c r="G35" i="19"/>
  <c r="F35" i="19"/>
  <c r="G22" i="19"/>
  <c r="F22" i="19"/>
  <c r="G9" i="19"/>
  <c r="F9" i="19"/>
  <c r="B16" i="2"/>
  <c r="F22" i="7"/>
  <c r="F21" i="7"/>
  <c r="F12" i="7"/>
  <c r="I64" i="2"/>
  <c r="H64" i="2"/>
  <c r="G64" i="2"/>
  <c r="F64" i="2"/>
  <c r="E64" i="2"/>
  <c r="D64" i="2"/>
  <c r="I51" i="2"/>
  <c r="H51" i="2"/>
  <c r="G51" i="2"/>
  <c r="F51" i="2"/>
  <c r="E51" i="2"/>
  <c r="D51" i="2"/>
  <c r="I38" i="2"/>
  <c r="H38" i="2"/>
  <c r="G38" i="2"/>
  <c r="F38" i="2"/>
  <c r="E38" i="2"/>
  <c r="D38" i="2"/>
  <c r="I25" i="2"/>
  <c r="I26" i="2" s="1"/>
  <c r="H25" i="2"/>
  <c r="H26" i="2" s="1"/>
  <c r="G25" i="2"/>
  <c r="G26" i="2" s="1"/>
  <c r="F25" i="2"/>
  <c r="F26" i="2" s="1"/>
  <c r="E25" i="2"/>
  <c r="D25" i="2"/>
  <c r="D26" i="2" s="1"/>
  <c r="F15" i="7"/>
  <c r="B30" i="2" s="1"/>
  <c r="T87" i="21"/>
  <c r="T86" i="21"/>
  <c r="T85" i="21"/>
  <c r="T84" i="21"/>
  <c r="T83" i="21"/>
  <c r="T82" i="21"/>
  <c r="T81" i="21"/>
  <c r="T80" i="21"/>
  <c r="T79" i="21"/>
  <c r="T78" i="21"/>
  <c r="T77" i="21"/>
  <c r="T76" i="21"/>
  <c r="T75" i="21"/>
  <c r="T74" i="21"/>
  <c r="T73" i="21"/>
  <c r="T72" i="21"/>
  <c r="T71" i="21"/>
  <c r="T70" i="21"/>
  <c r="T69" i="21"/>
  <c r="T68" i="21"/>
  <c r="T67" i="21"/>
  <c r="T66" i="21"/>
  <c r="T65" i="21"/>
  <c r="T64" i="21"/>
  <c r="T63" i="21"/>
  <c r="T62" i="21"/>
  <c r="T61" i="21"/>
  <c r="T60" i="21"/>
  <c r="T59" i="21"/>
  <c r="T58" i="21"/>
  <c r="T57" i="21"/>
  <c r="T56" i="21"/>
  <c r="T55" i="21"/>
  <c r="T54" i="21"/>
  <c r="T53" i="21"/>
  <c r="T52" i="21"/>
  <c r="T51" i="21"/>
  <c r="T50" i="21"/>
  <c r="T49" i="21"/>
  <c r="T48" i="21"/>
  <c r="T47" i="21"/>
  <c r="T46" i="21"/>
  <c r="T45" i="21"/>
  <c r="T44" i="21"/>
  <c r="T43" i="21"/>
  <c r="T42" i="21"/>
  <c r="T41" i="21"/>
  <c r="T40" i="21"/>
  <c r="T39" i="21"/>
  <c r="T38" i="21"/>
  <c r="T37" i="21"/>
  <c r="T36" i="21"/>
  <c r="T35" i="21"/>
  <c r="T34" i="21"/>
  <c r="T33" i="21"/>
  <c r="T32" i="21"/>
  <c r="T31" i="21"/>
  <c r="T30" i="21"/>
  <c r="T29" i="21"/>
  <c r="T28" i="21"/>
  <c r="T27" i="21"/>
  <c r="T26" i="21"/>
  <c r="T25" i="21"/>
  <c r="T24" i="21"/>
  <c r="T23" i="21"/>
  <c r="T22" i="21"/>
  <c r="T21" i="21"/>
  <c r="T20" i="21"/>
  <c r="T19" i="21"/>
  <c r="T18" i="21"/>
  <c r="T17" i="21"/>
  <c r="T16" i="21"/>
  <c r="T15" i="21"/>
  <c r="T14" i="21"/>
  <c r="T13" i="21"/>
  <c r="T12" i="21"/>
  <c r="F18" i="7"/>
  <c r="B69" i="2"/>
  <c r="F17" i="7"/>
  <c r="B56" i="2" s="1"/>
  <c r="F16" i="7"/>
  <c r="B43" i="2" s="1"/>
  <c r="O87" i="21"/>
  <c r="F10" i="7"/>
  <c r="F5" i="7" s="1"/>
  <c r="F9" i="7"/>
  <c r="E12" i="17"/>
  <c r="E13" i="17"/>
  <c r="E14" i="17"/>
  <c r="E15" i="17"/>
  <c r="E16" i="17"/>
  <c r="E17" i="17"/>
  <c r="O12" i="21"/>
  <c r="O13" i="21"/>
  <c r="O14" i="21"/>
  <c r="O15" i="21"/>
  <c r="O16" i="21"/>
  <c r="O17" i="21"/>
  <c r="O18" i="21"/>
  <c r="O19" i="21"/>
  <c r="O20" i="21"/>
  <c r="O21" i="21"/>
  <c r="O22" i="21"/>
  <c r="O23" i="21"/>
  <c r="O24" i="21"/>
  <c r="O25" i="21"/>
  <c r="O26" i="21"/>
  <c r="O27" i="21"/>
  <c r="O28" i="21"/>
  <c r="O29" i="21"/>
  <c r="O30" i="21"/>
  <c r="O31" i="21"/>
  <c r="O32" i="21"/>
  <c r="O33" i="21"/>
  <c r="O34" i="21"/>
  <c r="O35" i="21"/>
  <c r="O36" i="21"/>
  <c r="O37" i="21"/>
  <c r="O38" i="21"/>
  <c r="O39" i="21"/>
  <c r="O40" i="21"/>
  <c r="O41" i="21"/>
  <c r="O42" i="21"/>
  <c r="O43" i="21"/>
  <c r="O44" i="21"/>
  <c r="O45" i="21"/>
  <c r="O46" i="21"/>
  <c r="O47" i="21"/>
  <c r="O48" i="21"/>
  <c r="O49" i="21"/>
  <c r="O50" i="21"/>
  <c r="O51" i="21"/>
  <c r="O52" i="21"/>
  <c r="O53" i="21"/>
  <c r="O54" i="21"/>
  <c r="O55" i="21"/>
  <c r="O56" i="21"/>
  <c r="O57" i="21"/>
  <c r="O58" i="21"/>
  <c r="O59" i="21"/>
  <c r="O60" i="21"/>
  <c r="O61" i="21"/>
  <c r="O62" i="21"/>
  <c r="O63" i="21"/>
  <c r="O64" i="21"/>
  <c r="O65" i="21"/>
  <c r="O66" i="21"/>
  <c r="O67" i="21"/>
  <c r="O68" i="21"/>
  <c r="O69" i="21"/>
  <c r="O70" i="21"/>
  <c r="O71" i="21"/>
  <c r="O72" i="21"/>
  <c r="O73" i="21"/>
  <c r="O74" i="21"/>
  <c r="O75" i="21"/>
  <c r="O76" i="21"/>
  <c r="O77" i="21"/>
  <c r="O78" i="21"/>
  <c r="O79" i="21"/>
  <c r="O80" i="21"/>
  <c r="O81" i="21"/>
  <c r="O82" i="21"/>
  <c r="O83" i="21"/>
  <c r="O84" i="21"/>
  <c r="O85" i="21"/>
  <c r="O86" i="21"/>
  <c r="F16" i="20"/>
  <c r="L16" i="20"/>
  <c r="F17" i="20"/>
  <c r="L17" i="20"/>
  <c r="F18" i="20"/>
  <c r="L18" i="20"/>
  <c r="F19" i="20"/>
  <c r="L19" i="20"/>
  <c r="F20" i="20"/>
  <c r="L20" i="20"/>
  <c r="E20" i="20" s="1"/>
  <c r="F21" i="20"/>
  <c r="L21" i="20"/>
  <c r="F22" i="20"/>
  <c r="L22" i="20"/>
  <c r="F23" i="20"/>
  <c r="L23" i="20"/>
  <c r="E23" i="20" s="1"/>
  <c r="F24" i="20"/>
  <c r="L24" i="20"/>
  <c r="F25" i="20"/>
  <c r="L25" i="20"/>
  <c r="F26" i="20"/>
  <c r="L26" i="20"/>
  <c r="E26" i="20" s="1"/>
  <c r="F27" i="20"/>
  <c r="L27" i="20"/>
  <c r="E27" i="20" s="1"/>
  <c r="F28" i="20"/>
  <c r="E28" i="20" s="1"/>
  <c r="L28" i="20"/>
  <c r="F29" i="20"/>
  <c r="E29" i="20" s="1"/>
  <c r="L29" i="20"/>
  <c r="F30" i="20"/>
  <c r="L30" i="20"/>
  <c r="F31" i="20"/>
  <c r="L31" i="20"/>
  <c r="F32" i="20"/>
  <c r="L32" i="20"/>
  <c r="F33" i="20"/>
  <c r="L33" i="20"/>
  <c r="F34" i="20"/>
  <c r="L34" i="20"/>
  <c r="E34" i="20" s="1"/>
  <c r="F35" i="20"/>
  <c r="E35" i="20"/>
  <c r="L35" i="20"/>
  <c r="F36" i="20"/>
  <c r="E36" i="20" s="1"/>
  <c r="L36" i="20"/>
  <c r="F37" i="20"/>
  <c r="L37" i="20"/>
  <c r="F38" i="20"/>
  <c r="E38" i="20" s="1"/>
  <c r="L38" i="20"/>
  <c r="F39" i="20"/>
  <c r="E39" i="20" s="1"/>
  <c r="L39" i="20"/>
  <c r="F40" i="20"/>
  <c r="L40" i="20"/>
  <c r="F41" i="20"/>
  <c r="L41" i="20"/>
  <c r="E41" i="20"/>
  <c r="F42" i="20"/>
  <c r="E42" i="20"/>
  <c r="L42" i="20"/>
  <c r="F43" i="20"/>
  <c r="E43" i="20" s="1"/>
  <c r="L43" i="20"/>
  <c r="F44" i="20"/>
  <c r="L44" i="20"/>
  <c r="F45" i="20"/>
  <c r="L45" i="20"/>
  <c r="F46" i="20"/>
  <c r="E46" i="20" s="1"/>
  <c r="L46" i="20"/>
  <c r="F47" i="20"/>
  <c r="E47" i="20" s="1"/>
  <c r="L47" i="20"/>
  <c r="F48" i="20"/>
  <c r="L48" i="20"/>
  <c r="E48" i="20" s="1"/>
  <c r="F49" i="20"/>
  <c r="E49" i="20" s="1"/>
  <c r="L49" i="20"/>
  <c r="F50" i="20"/>
  <c r="E50" i="20" s="1"/>
  <c r="L50" i="20"/>
  <c r="F51" i="20"/>
  <c r="L51" i="20"/>
  <c r="F52" i="20"/>
  <c r="E52" i="20" s="1"/>
  <c r="L52" i="20"/>
  <c r="F53" i="20"/>
  <c r="L53" i="20"/>
  <c r="E53" i="20" s="1"/>
  <c r="F54" i="20"/>
  <c r="L54" i="20"/>
  <c r="F55" i="20"/>
  <c r="E55" i="20" s="1"/>
  <c r="L55" i="20"/>
  <c r="F56" i="20"/>
  <c r="L56" i="20"/>
  <c r="E56" i="20" s="1"/>
  <c r="F57" i="20"/>
  <c r="L57" i="20"/>
  <c r="E57" i="20"/>
  <c r="F58" i="20"/>
  <c r="L58" i="20"/>
  <c r="F59" i="20"/>
  <c r="L59" i="20"/>
  <c r="F60" i="20"/>
  <c r="L60" i="20"/>
  <c r="F61" i="20"/>
  <c r="E61" i="20"/>
  <c r="L61" i="20"/>
  <c r="F62" i="20"/>
  <c r="E62" i="20" s="1"/>
  <c r="L62" i="20"/>
  <c r="F63" i="20"/>
  <c r="E63" i="20" s="1"/>
  <c r="L63" i="20"/>
  <c r="F64" i="20"/>
  <c r="L64" i="20"/>
  <c r="F65" i="20"/>
  <c r="L65" i="20"/>
  <c r="F66" i="20"/>
  <c r="L66" i="20"/>
  <c r="F67" i="20"/>
  <c r="L67" i="20"/>
  <c r="F68" i="20"/>
  <c r="L68" i="20"/>
  <c r="F69" i="20"/>
  <c r="L69" i="20"/>
  <c r="F70" i="20"/>
  <c r="L70" i="20"/>
  <c r="F71" i="20"/>
  <c r="L71" i="20"/>
  <c r="F72" i="20"/>
  <c r="L72" i="20"/>
  <c r="F73" i="20"/>
  <c r="E73" i="20" s="1"/>
  <c r="L73" i="20"/>
  <c r="F74" i="20"/>
  <c r="L74" i="20"/>
  <c r="F75" i="20"/>
  <c r="E75" i="20" s="1"/>
  <c r="L75" i="20"/>
  <c r="F76" i="20"/>
  <c r="L76" i="20"/>
  <c r="F77" i="20"/>
  <c r="L77" i="20"/>
  <c r="E77" i="20" s="1"/>
  <c r="F78" i="20"/>
  <c r="L78" i="20"/>
  <c r="F79" i="20"/>
  <c r="L79" i="20"/>
  <c r="F80" i="20"/>
  <c r="L80" i="20"/>
  <c r="E80" i="20" s="1"/>
  <c r="F81" i="20"/>
  <c r="L81" i="20"/>
  <c r="F82" i="20"/>
  <c r="E82" i="20" s="1"/>
  <c r="L82" i="20"/>
  <c r="F83" i="20"/>
  <c r="L83" i="20"/>
  <c r="F84" i="20"/>
  <c r="L84" i="20"/>
  <c r="F85" i="20"/>
  <c r="E85" i="20" s="1"/>
  <c r="L85" i="20"/>
  <c r="F86" i="20"/>
  <c r="L86" i="20"/>
  <c r="F87" i="20"/>
  <c r="L87" i="20"/>
  <c r="F88" i="20"/>
  <c r="E88" i="20" s="1"/>
  <c r="L88" i="20"/>
  <c r="F89" i="20"/>
  <c r="L89" i="20"/>
  <c r="F90" i="20"/>
  <c r="E90" i="20" s="1"/>
  <c r="L90" i="20"/>
  <c r="F91" i="20"/>
  <c r="L91" i="20"/>
  <c r="D13" i="3"/>
  <c r="E13" i="3"/>
  <c r="D36" i="3"/>
  <c r="E36" i="3"/>
  <c r="D48" i="3"/>
  <c r="E48" i="3"/>
  <c r="E33" i="23"/>
  <c r="D58" i="20"/>
  <c r="D18" i="21"/>
  <c r="D19" i="20"/>
  <c r="D57" i="20"/>
  <c r="D25" i="20"/>
  <c r="D17" i="17"/>
  <c r="D26" i="21"/>
  <c r="D30" i="21"/>
  <c r="D28" i="21"/>
  <c r="D22" i="21"/>
  <c r="D50" i="21"/>
  <c r="D30" i="20"/>
  <c r="D40" i="20"/>
  <c r="D62" i="20"/>
  <c r="D84" i="20"/>
  <c r="D24" i="20"/>
  <c r="D36" i="20"/>
  <c r="D68" i="20"/>
  <c r="D78" i="20"/>
  <c r="D88" i="20"/>
  <c r="D38" i="20"/>
  <c r="D48" i="20"/>
  <c r="D70" i="20"/>
  <c r="D28" i="32"/>
  <c r="D44" i="32"/>
  <c r="D60" i="32"/>
  <c r="D76" i="32"/>
  <c r="D18" i="33"/>
  <c r="D22" i="33"/>
  <c r="D26" i="33"/>
  <c r="D30" i="33"/>
  <c r="D34" i="33"/>
  <c r="D38" i="33"/>
  <c r="D42" i="33"/>
  <c r="D46" i="33"/>
  <c r="D50" i="33"/>
  <c r="D54" i="33"/>
  <c r="D58" i="33"/>
  <c r="D62" i="33"/>
  <c r="D66" i="33"/>
  <c r="D70" i="33"/>
  <c r="D74" i="33"/>
  <c r="D78" i="33"/>
  <c r="D82" i="33"/>
  <c r="D86" i="33"/>
  <c r="D16" i="32"/>
  <c r="D32" i="32"/>
  <c r="D48" i="32"/>
  <c r="D64" i="32"/>
  <c r="D80" i="32"/>
  <c r="D75" i="33"/>
  <c r="D23" i="19"/>
  <c r="E23" i="19" s="1"/>
  <c r="G23" i="19" s="1"/>
  <c r="D32" i="30"/>
  <c r="D20" i="32"/>
  <c r="D36" i="32"/>
  <c r="D52" i="32"/>
  <c r="D68" i="32"/>
  <c r="D84" i="32"/>
  <c r="D16" i="33"/>
  <c r="D20" i="33"/>
  <c r="D24" i="33"/>
  <c r="D28" i="33"/>
  <c r="D32" i="33"/>
  <c r="D36" i="33"/>
  <c r="D40" i="33"/>
  <c r="D44" i="33"/>
  <c r="D48" i="33"/>
  <c r="D52" i="33"/>
  <c r="D56" i="33"/>
  <c r="D60" i="33"/>
  <c r="D64" i="33"/>
  <c r="D68" i="33"/>
  <c r="D72" i="33"/>
  <c r="D76" i="33"/>
  <c r="D80" i="33"/>
  <c r="D84" i="33"/>
  <c r="D64" i="30"/>
  <c r="D24" i="32"/>
  <c r="D40" i="32"/>
  <c r="D56" i="32"/>
  <c r="D72" i="32"/>
  <c r="D88" i="32"/>
  <c r="D53" i="33"/>
  <c r="D57" i="33"/>
  <c r="D16" i="21"/>
  <c r="D42" i="20"/>
  <c r="D20" i="2"/>
  <c r="F20" i="2" s="1"/>
  <c r="D16" i="30"/>
  <c r="D48" i="30"/>
  <c r="D80" i="30"/>
  <c r="D18" i="32"/>
  <c r="D22" i="32"/>
  <c r="D26" i="32"/>
  <c r="D30" i="32"/>
  <c r="D34" i="32"/>
  <c r="D38" i="32"/>
  <c r="D42" i="32"/>
  <c r="D46" i="32"/>
  <c r="D50" i="32"/>
  <c r="D54" i="32"/>
  <c r="D58" i="32"/>
  <c r="D62" i="32"/>
  <c r="D66" i="32"/>
  <c r="D70" i="32"/>
  <c r="D74" i="32"/>
  <c r="D78" i="32"/>
  <c r="D82" i="32"/>
  <c r="D70" i="21"/>
  <c r="D74" i="20"/>
  <c r="D34" i="20"/>
  <c r="D24" i="30"/>
  <c r="D56" i="30"/>
  <c r="D88" i="30"/>
  <c r="D23" i="32"/>
  <c r="D20" i="21"/>
  <c r="D40" i="30"/>
  <c r="D72" i="30"/>
  <c r="D33" i="32"/>
  <c r="D45" i="32"/>
  <c r="D59" i="30"/>
  <c r="D18" i="31"/>
  <c r="D22" i="31"/>
  <c r="D26" i="31"/>
  <c r="D30" i="31"/>
  <c r="D34" i="31"/>
  <c r="D38" i="31"/>
  <c r="D42" i="31"/>
  <c r="D46" i="31"/>
  <c r="D50" i="31"/>
  <c r="D54" i="31"/>
  <c r="D58" i="31"/>
  <c r="D62" i="31"/>
  <c r="D66" i="31"/>
  <c r="D70" i="31"/>
  <c r="D74" i="31"/>
  <c r="D78" i="31"/>
  <c r="D82" i="31"/>
  <c r="D86" i="31"/>
  <c r="E11" i="17"/>
  <c r="H11" i="17" s="1"/>
  <c r="D20" i="30"/>
  <c r="D28" i="30"/>
  <c r="D36" i="30"/>
  <c r="D44" i="30"/>
  <c r="D52" i="30"/>
  <c r="D60" i="30"/>
  <c r="D68" i="30"/>
  <c r="D76" i="30"/>
  <c r="D84" i="30"/>
  <c r="D19" i="31"/>
  <c r="D83" i="31"/>
  <c r="E46" i="2"/>
  <c r="G46" i="2" s="1"/>
  <c r="D19" i="21"/>
  <c r="D15" i="30"/>
  <c r="D55" i="30"/>
  <c r="D16" i="31"/>
  <c r="D20" i="31"/>
  <c r="D24" i="31"/>
  <c r="D28" i="31"/>
  <c r="D32" i="31"/>
  <c r="D36" i="31"/>
  <c r="D40" i="31"/>
  <c r="D44" i="31"/>
  <c r="D48" i="31"/>
  <c r="D52" i="31"/>
  <c r="D56" i="31"/>
  <c r="D60" i="31"/>
  <c r="D64" i="31"/>
  <c r="D68" i="31"/>
  <c r="D72" i="31"/>
  <c r="D76" i="31"/>
  <c r="D80" i="31"/>
  <c r="D84" i="31"/>
  <c r="D61" i="31"/>
  <c r="D82" i="20"/>
  <c r="D50" i="20"/>
  <c r="E43" i="3"/>
  <c r="D47" i="21"/>
  <c r="D22" i="20"/>
  <c r="D20" i="3"/>
  <c r="E20" i="3" s="1"/>
  <c r="D18" i="30"/>
  <c r="D22" i="30"/>
  <c r="D26" i="30"/>
  <c r="D30" i="30"/>
  <c r="D34" i="30"/>
  <c r="D38" i="30"/>
  <c r="D42" i="30"/>
  <c r="D46" i="30"/>
  <c r="D50" i="30"/>
  <c r="D54" i="30"/>
  <c r="D58" i="30"/>
  <c r="D62" i="30"/>
  <c r="D66" i="30"/>
  <c r="D70" i="30"/>
  <c r="D74" i="30"/>
  <c r="D78" i="30"/>
  <c r="D82" i="30"/>
  <c r="D32" i="20"/>
  <c r="D76" i="20"/>
  <c r="D80" i="20"/>
  <c r="D19" i="3"/>
  <c r="D21" i="30"/>
  <c r="D29" i="30"/>
  <c r="D69" i="30"/>
  <c r="D43" i="21"/>
  <c r="D83" i="21"/>
  <c r="D27" i="21"/>
  <c r="D69" i="21"/>
  <c r="D31" i="21"/>
  <c r="D63" i="21"/>
  <c r="D53" i="21"/>
  <c r="D37" i="21"/>
  <c r="E19" i="3"/>
  <c r="D7" i="3"/>
  <c r="E83" i="23"/>
  <c r="D21" i="19"/>
  <c r="D11" i="17"/>
  <c r="E8" i="23"/>
  <c r="F34" i="19"/>
  <c r="E7" i="3"/>
  <c r="D33" i="23"/>
  <c r="D83" i="23"/>
  <c r="F47" i="19"/>
  <c r="D8" i="23"/>
  <c r="E59" i="2"/>
  <c r="E31" i="3"/>
  <c r="D12" i="30"/>
  <c r="D59" i="2"/>
  <c r="F59" i="2" s="1"/>
  <c r="D8" i="19"/>
  <c r="E58" i="23"/>
  <c r="F8" i="19"/>
  <c r="D12" i="31"/>
  <c r="D33" i="2"/>
  <c r="F33" i="2" s="1"/>
  <c r="H20" i="2"/>
  <c r="D11" i="29"/>
  <c r="D39" i="21"/>
  <c r="D34" i="19"/>
  <c r="D31" i="3"/>
  <c r="D43" i="3"/>
  <c r="D15" i="20"/>
  <c r="D11" i="21"/>
  <c r="E20" i="2"/>
  <c r="E30" i="20"/>
  <c r="D14" i="17"/>
  <c r="D16" i="17"/>
  <c r="D63" i="30"/>
  <c r="D41" i="30"/>
  <c r="D51" i="30"/>
  <c r="D83" i="30"/>
  <c r="D39" i="31"/>
  <c r="D55" i="31"/>
  <c r="D33" i="31"/>
  <c r="D65" i="31"/>
  <c r="D59" i="31"/>
  <c r="D75" i="31"/>
  <c r="D35" i="32"/>
  <c r="D51" i="32"/>
  <c r="D31" i="32"/>
  <c r="D75" i="32"/>
  <c r="D69" i="32"/>
  <c r="D15" i="32"/>
  <c r="D25" i="32"/>
  <c r="D41" i="32"/>
  <c r="D39" i="33"/>
  <c r="D71" i="33"/>
  <c r="D49" i="33"/>
  <c r="D65" i="33"/>
  <c r="D59" i="33"/>
  <c r="D79" i="33"/>
  <c r="D19" i="33"/>
  <c r="D43" i="33"/>
  <c r="D25" i="33"/>
  <c r="D45" i="33"/>
  <c r="D81" i="30"/>
  <c r="D17" i="30"/>
  <c r="D73" i="31"/>
  <c r="D47" i="30"/>
  <c r="D15" i="31"/>
  <c r="D59" i="21"/>
  <c r="D46" i="2"/>
  <c r="H46" i="2" s="1"/>
  <c r="D61" i="32"/>
  <c r="D29" i="32"/>
  <c r="E33" i="2"/>
  <c r="I33" i="2" s="1"/>
  <c r="D67" i="21"/>
  <c r="D77" i="33"/>
  <c r="D27" i="33"/>
  <c r="D21" i="21"/>
  <c r="D79" i="20"/>
  <c r="D49" i="20"/>
  <c r="D63" i="20"/>
  <c r="D83" i="20"/>
  <c r="D59" i="20"/>
  <c r="D45" i="20"/>
  <c r="D75" i="20"/>
  <c r="D91" i="20"/>
  <c r="D51" i="20"/>
  <c r="D39" i="20"/>
  <c r="D41" i="20"/>
  <c r="D37" i="20"/>
  <c r="D53" i="20"/>
  <c r="D33" i="20"/>
  <c r="D69" i="20"/>
  <c r="D21" i="20"/>
  <c r="D71" i="20"/>
  <c r="D23" i="20"/>
  <c r="D35" i="20"/>
  <c r="D31" i="20"/>
  <c r="D77" i="30"/>
  <c r="D53" i="30"/>
  <c r="D55" i="21"/>
  <c r="D45" i="31"/>
  <c r="D87" i="30"/>
  <c r="D29" i="21"/>
  <c r="F21" i="19"/>
  <c r="D67" i="31"/>
  <c r="D49" i="21"/>
  <c r="D67" i="30"/>
  <c r="D81" i="32"/>
  <c r="D43" i="32"/>
  <c r="D12" i="32"/>
  <c r="D45" i="21"/>
  <c r="D29" i="33"/>
  <c r="D51" i="33"/>
  <c r="D12" i="33"/>
  <c r="D73" i="20"/>
  <c r="D81" i="20"/>
  <c r="D58" i="23"/>
  <c r="D47" i="19"/>
  <c r="E78" i="20"/>
  <c r="E66" i="20"/>
  <c r="D36" i="21"/>
  <c r="D46" i="21"/>
  <c r="D40" i="21"/>
  <c r="D42" i="21"/>
  <c r="D32" i="21"/>
  <c r="D44" i="21"/>
  <c r="D24" i="21"/>
  <c r="D14" i="21"/>
  <c r="D78" i="21"/>
  <c r="D52" i="21"/>
  <c r="D68" i="21"/>
  <c r="D48" i="21"/>
  <c r="D66" i="21"/>
  <c r="D54" i="21"/>
  <c r="D60" i="21"/>
  <c r="D64" i="21"/>
  <c r="E86" i="20"/>
  <c r="E70" i="20"/>
  <c r="E54" i="20"/>
  <c r="E22" i="20"/>
  <c r="D54" i="20"/>
  <c r="D66" i="20"/>
  <c r="D52" i="20"/>
  <c r="D90" i="20"/>
  <c r="D56" i="20"/>
  <c r="D60" i="20"/>
  <c r="D44" i="20"/>
  <c r="D86" i="20"/>
  <c r="D44" i="3"/>
  <c r="E44" i="3" s="1"/>
  <c r="G33" i="2"/>
  <c r="H59" i="2"/>
  <c r="F46" i="2"/>
  <c r="G20" i="2"/>
  <c r="I20" i="2"/>
  <c r="G59" i="2"/>
  <c r="I59" i="2"/>
  <c r="M11" i="35" l="1"/>
  <c r="L11" i="35"/>
  <c r="N11" i="35"/>
  <c r="K11" i="35"/>
  <c r="T11" i="35"/>
  <c r="P11" i="35"/>
  <c r="R11" i="35"/>
  <c r="Q11" i="35"/>
  <c r="S11" i="35"/>
  <c r="E19" i="20"/>
  <c r="E16" i="20"/>
  <c r="E17" i="20"/>
  <c r="D8" i="3"/>
  <c r="E8" i="3" s="1"/>
  <c r="C89" i="31"/>
  <c r="B60" i="19"/>
  <c r="C88" i="21"/>
  <c r="C89" i="32"/>
  <c r="C92" i="20"/>
  <c r="C19" i="29"/>
  <c r="C89" i="33"/>
  <c r="C19" i="17"/>
  <c r="C90" i="21"/>
  <c r="D15" i="29"/>
  <c r="D85" i="30"/>
  <c r="D82" i="21"/>
  <c r="D80" i="21"/>
  <c r="D72" i="21"/>
  <c r="D86" i="21"/>
  <c r="D62" i="21"/>
  <c r="D55" i="20"/>
  <c r="D85" i="20"/>
  <c r="B107" i="23"/>
  <c r="D85" i="33"/>
  <c r="D56" i="21"/>
  <c r="D29" i="20"/>
  <c r="D27" i="20"/>
  <c r="D23" i="21"/>
  <c r="I11" i="17"/>
  <c r="D79" i="21"/>
  <c r="D51" i="21"/>
  <c r="D25" i="21"/>
  <c r="D85" i="21"/>
  <c r="D33" i="21"/>
  <c r="D87" i="21"/>
  <c r="E11" i="29"/>
  <c r="D17" i="21"/>
  <c r="C21" i="2"/>
  <c r="D36" i="19"/>
  <c r="F36" i="19" s="1"/>
  <c r="E91" i="20"/>
  <c r="E87" i="20"/>
  <c r="E83" i="20"/>
  <c r="E81" i="20"/>
  <c r="E76" i="20"/>
  <c r="E74" i="20"/>
  <c r="E64" i="20"/>
  <c r="E44" i="20"/>
  <c r="E37" i="20"/>
  <c r="E21" i="20"/>
  <c r="D77" i="21"/>
  <c r="D10" i="19"/>
  <c r="D65" i="21"/>
  <c r="D15" i="21"/>
  <c r="G11" i="17"/>
  <c r="D61" i="21"/>
  <c r="D71" i="21"/>
  <c r="D73" i="21"/>
  <c r="D81" i="21"/>
  <c r="D35" i="21"/>
  <c r="D41" i="21"/>
  <c r="D57" i="21"/>
  <c r="F11" i="17"/>
  <c r="D49" i="19"/>
  <c r="F49" i="19" s="1"/>
  <c r="C60" i="2"/>
  <c r="D32" i="3"/>
  <c r="E32" i="3" s="1"/>
  <c r="E12" i="32"/>
  <c r="D16" i="29"/>
  <c r="C34" i="2"/>
  <c r="E84" i="20"/>
  <c r="E67" i="20"/>
  <c r="E60" i="20"/>
  <c r="E58" i="20"/>
  <c r="E40" i="20"/>
  <c r="E33" i="20"/>
  <c r="E31" i="20"/>
  <c r="E24" i="20"/>
  <c r="E18" i="20"/>
  <c r="E12" i="30"/>
  <c r="F11" i="21"/>
  <c r="J11" i="21"/>
  <c r="D63" i="32"/>
  <c r="D65" i="32"/>
  <c r="D67" i="32"/>
  <c r="D55" i="32"/>
  <c r="D53" i="32"/>
  <c r="D59" i="32"/>
  <c r="D57" i="32"/>
  <c r="H33" i="2"/>
  <c r="D67" i="33"/>
  <c r="D27" i="30"/>
  <c r="D25" i="31"/>
  <c r="D37" i="30"/>
  <c r="D83" i="33"/>
  <c r="D17" i="33"/>
  <c r="D79" i="32"/>
  <c r="D19" i="32"/>
  <c r="D23" i="31"/>
  <c r="D65" i="30"/>
  <c r="H11" i="21"/>
  <c r="D57" i="31"/>
  <c r="O11" i="21"/>
  <c r="D71" i="32"/>
  <c r="E89" i="20"/>
  <c r="E65" i="20"/>
  <c r="E59" i="20"/>
  <c r="E45" i="20"/>
  <c r="E32" i="20"/>
  <c r="D77" i="20"/>
  <c r="D61" i="20"/>
  <c r="D67" i="20"/>
  <c r="C37" i="2"/>
  <c r="G11" i="21"/>
  <c r="E79" i="20"/>
  <c r="E71" i="20"/>
  <c r="E69" i="20"/>
  <c r="E25" i="20"/>
  <c r="F8" i="7"/>
  <c r="F13" i="7" s="1"/>
  <c r="D49" i="30"/>
  <c r="D43" i="30"/>
  <c r="D25" i="30"/>
  <c r="D19" i="30"/>
  <c r="D71" i="30"/>
  <c r="D51" i="31"/>
  <c r="D29" i="31"/>
  <c r="D77" i="31"/>
  <c r="D71" i="31"/>
  <c r="D49" i="31"/>
  <c r="D43" i="31"/>
  <c r="D37" i="31"/>
  <c r="D47" i="33"/>
  <c r="D55" i="33"/>
  <c r="D33" i="33"/>
  <c r="D15" i="33"/>
  <c r="D21" i="33"/>
  <c r="D73" i="33"/>
  <c r="D87" i="32"/>
  <c r="D69" i="31"/>
  <c r="D47" i="31"/>
  <c r="D61" i="33"/>
  <c r="D35" i="33"/>
  <c r="D23" i="33"/>
  <c r="D37" i="32"/>
  <c r="D17" i="32"/>
  <c r="D27" i="31"/>
  <c r="D17" i="31"/>
  <c r="D73" i="30"/>
  <c r="D31" i="30"/>
  <c r="D49" i="32"/>
  <c r="D35" i="31"/>
  <c r="D23" i="30"/>
  <c r="D33" i="30"/>
  <c r="D37" i="33"/>
  <c r="D47" i="32"/>
  <c r="D79" i="31"/>
  <c r="D53" i="31"/>
  <c r="D61" i="30"/>
  <c r="I46" i="2"/>
  <c r="D69" i="33"/>
  <c r="D63" i="33"/>
  <c r="D41" i="33"/>
  <c r="D81" i="33"/>
  <c r="D87" i="33"/>
  <c r="D73" i="32"/>
  <c r="D39" i="32"/>
  <c r="D21" i="32"/>
  <c r="D83" i="32"/>
  <c r="D21" i="31"/>
  <c r="D81" i="31"/>
  <c r="D87" i="31"/>
  <c r="D39" i="30"/>
  <c r="D57" i="30"/>
  <c r="D75" i="30"/>
  <c r="C38" i="2"/>
  <c r="C62" i="2"/>
  <c r="D45" i="30"/>
  <c r="I11" i="21"/>
  <c r="D41" i="31"/>
  <c r="D79" i="30"/>
  <c r="D31" i="31"/>
  <c r="D77" i="32"/>
  <c r="D27" i="32"/>
  <c r="F23" i="19"/>
  <c r="E36" i="19"/>
  <c r="G36" i="19" s="1"/>
  <c r="D89" i="20"/>
  <c r="D87" i="20"/>
  <c r="D43" i="20"/>
  <c r="D47" i="20"/>
  <c r="E72" i="20"/>
  <c r="E68" i="20"/>
  <c r="E51" i="20"/>
  <c r="D84" i="21"/>
  <c r="D38" i="21"/>
  <c r="D74" i="21"/>
  <c r="D76" i="21"/>
  <c r="D34" i="21"/>
  <c r="C89" i="21"/>
  <c r="B52" i="3"/>
  <c r="D64" i="20"/>
  <c r="D18" i="20"/>
  <c r="E12" i="31"/>
  <c r="E15" i="20"/>
  <c r="E12" i="33"/>
  <c r="D28" i="20"/>
  <c r="D46" i="20"/>
  <c r="D72" i="20"/>
  <c r="D20" i="20"/>
  <c r="C47" i="2"/>
  <c r="U11" i="35" l="1"/>
  <c r="X11" i="35"/>
  <c r="V11" i="35"/>
  <c r="W11" i="35"/>
  <c r="E10" i="19"/>
  <c r="G10" i="19" s="1"/>
  <c r="F10" i="19"/>
  <c r="C23" i="2"/>
  <c r="C25" i="2"/>
  <c r="G12" i="32"/>
  <c r="I12" i="32"/>
  <c r="F12" i="32"/>
  <c r="H12" i="32"/>
  <c r="C22" i="2"/>
  <c r="E49" i="19"/>
  <c r="G49" i="19" s="1"/>
  <c r="H12" i="30"/>
  <c r="I12" i="30"/>
  <c r="F12" i="30"/>
  <c r="G12" i="30"/>
  <c r="C24" i="2"/>
  <c r="C36" i="2"/>
  <c r="C35" i="2"/>
  <c r="C64" i="2"/>
  <c r="C63" i="2"/>
  <c r="C61" i="2"/>
  <c r="F11" i="29"/>
  <c r="G11" i="29"/>
  <c r="I12" i="33"/>
  <c r="H12" i="33"/>
  <c r="F12" i="33"/>
  <c r="G12" i="33"/>
  <c r="P11" i="21"/>
  <c r="S11" i="21"/>
  <c r="Q11" i="21"/>
  <c r="T11" i="21"/>
  <c r="R11" i="21"/>
  <c r="F15" i="20"/>
  <c r="S15" i="20"/>
  <c r="T15" i="20"/>
  <c r="J15" i="20"/>
  <c r="I15" i="20"/>
  <c r="G15" i="20"/>
  <c r="K15" i="20"/>
  <c r="H15" i="20"/>
  <c r="L15" i="20"/>
  <c r="B41" i="3"/>
  <c r="B5" i="19"/>
  <c r="C7" i="20"/>
  <c r="C5" i="31"/>
  <c r="C5" i="32"/>
  <c r="B29" i="3"/>
  <c r="C6" i="17"/>
  <c r="C5" i="30"/>
  <c r="B5" i="23"/>
  <c r="B17" i="2"/>
  <c r="C5" i="33"/>
  <c r="B5" i="3"/>
  <c r="B17" i="3"/>
  <c r="C6" i="21"/>
  <c r="C6" i="29"/>
  <c r="G12" i="31"/>
  <c r="H12" i="31"/>
  <c r="F12" i="31"/>
  <c r="K11" i="21"/>
  <c r="M11" i="21"/>
  <c r="L11" i="21"/>
  <c r="N11" i="21"/>
  <c r="C50" i="2"/>
  <c r="C48" i="2"/>
  <c r="C49" i="2"/>
  <c r="C51" i="2"/>
  <c r="V11" i="21" l="1"/>
  <c r="X11" i="21"/>
  <c r="U11" i="21"/>
  <c r="W11" i="21"/>
  <c r="R15" i="20"/>
  <c r="N15" i="20"/>
  <c r="Q15" i="20"/>
  <c r="O15" i="20"/>
  <c r="P15" i="20"/>
  <c r="M15" i="20"/>
</calcChain>
</file>

<file path=xl/sharedStrings.xml><?xml version="1.0" encoding="utf-8"?>
<sst xmlns="http://schemas.openxmlformats.org/spreadsheetml/2006/main" count="1040" uniqueCount="310">
  <si>
    <t>V</t>
  </si>
  <si>
    <t>Malta</t>
  </si>
  <si>
    <t>Portugal</t>
  </si>
  <si>
    <t>Liechtenstein</t>
  </si>
  <si>
    <t>Steuerdaten</t>
  </si>
  <si>
    <t>Angaben zur Mappe</t>
  </si>
  <si>
    <t>(Stand/Version)</t>
  </si>
  <si>
    <t>-</t>
  </si>
  <si>
    <t>Japan</t>
  </si>
  <si>
    <t>USA</t>
  </si>
  <si>
    <t>…</t>
  </si>
  <si>
    <t>$g</t>
  </si>
  <si>
    <t>DE</t>
  </si>
  <si>
    <t>FI</t>
  </si>
  <si>
    <t>FR</t>
  </si>
  <si>
    <t>GB</t>
  </si>
  <si>
    <t>IE</t>
  </si>
  <si>
    <t>CA</t>
  </si>
  <si>
    <t>NL</t>
  </si>
  <si>
    <t>NO</t>
  </si>
  <si>
    <t>CH</t>
  </si>
  <si>
    <t>ES</t>
  </si>
  <si>
    <t>US</t>
  </si>
  <si>
    <t>..</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</si>
  <si>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</si>
  <si>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</si>
  <si>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</si>
  <si>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</si>
  <si>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</si>
  <si>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</si>
  <si>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</si>
  <si>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</si>
  <si>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</si>
  <si>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</si>
  <si>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</si>
  <si>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</si>
  <si>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</si>
  <si>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</si>
  <si>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</si>
  <si>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</si>
  <si>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</si>
  <si>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</si>
  <si>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</si>
  <si>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</si>
  <si>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</si>
  <si>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</si>
  <si>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</si>
  <si>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</si>
  <si>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</si>
  <si>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</si>
  <si>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</si>
  <si>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</si>
  <si>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</si>
  <si>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</si>
  <si>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</si>
  <si>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</si>
  <si>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</si>
  <si>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</si>
  <si>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</si>
  <si>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</si>
  <si>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</si>
  <si>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</si>
  <si>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</si>
  <si>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</si>
  <si>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</si>
  <si>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</si>
  <si>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</si>
  <si>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</si>
  <si>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</si>
  <si>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</si>
  <si>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</si>
  <si>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</si>
  <si>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</si>
  <si>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</si>
  <si>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</si>
  <si>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</si>
  <si>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</si>
  <si>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</si>
  <si>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</si>
  <si>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</si>
  <si>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</si>
  <si>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</si>
  <si>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</si>
  <si>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</si>
  <si>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</si>
  <si>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</si>
  <si>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</si>
  <si>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</si>
  <si>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</si>
  <si>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</si>
  <si>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</si>
  <si>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</si>
  <si>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</si>
  <si>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</si>
  <si>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</si>
  <si>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</si>
  <si>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</si>
  <si>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</si>
  <si>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</si>
  <si>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</si>
  <si>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Fußnoten:</t>
  </si>
  <si>
    <t>(Mio. €)</t>
  </si>
  <si>
    <t>%</t>
  </si>
  <si>
    <t>USD</t>
  </si>
  <si>
    <t>GBP</t>
  </si>
  <si>
    <t>CHF</t>
  </si>
  <si>
    <t>Jahre</t>
  </si>
  <si>
    <t xml:space="preserve">Anmerkungen: </t>
  </si>
  <si>
    <t>die Steuerdaten werden per Programm dynamisch belegt</t>
  </si>
  <si>
    <t>die Jahresangaben werden in deser Mappe nicht ausgegeben</t>
  </si>
  <si>
    <t>K</t>
  </si>
  <si>
    <t>Publication according to section 28 para. 1 nos. 1 and 3 Pfandbrief Act</t>
  </si>
  <si>
    <t>Outstanding total</t>
  </si>
  <si>
    <t>Mortgage Pfandbriefe</t>
  </si>
  <si>
    <t xml:space="preserve">   of which derivatives</t>
  </si>
  <si>
    <t>Cover Pool</t>
  </si>
  <si>
    <t>OC in % of Pfandbriefe outstanding</t>
  </si>
  <si>
    <t>nominal value</t>
  </si>
  <si>
    <t>net present value</t>
  </si>
  <si>
    <t>risk-adjusted net present value*</t>
  </si>
  <si>
    <t>(€ mn.)</t>
  </si>
  <si>
    <t>Public Pfandbriefe</t>
  </si>
  <si>
    <t>Ship Pfandbriefe</t>
  </si>
  <si>
    <t>Aircraft Pfandbriefe</t>
  </si>
  <si>
    <t>Publication according to section 28 para. 1 no. 2 Pfandbrief Act</t>
  </si>
  <si>
    <t>Maturity structure of Pfandbriefe outstanding and their respective cover pools</t>
  </si>
  <si>
    <t>Maturity:</t>
  </si>
  <si>
    <t>&lt;= 0,5 years</t>
  </si>
  <si>
    <t>&gt; 0,5 years and &lt;= 1 year</t>
  </si>
  <si>
    <t>&gt; 1  year and &lt;= 1,5 years</t>
  </si>
  <si>
    <t>&gt; 1,5 years and &lt;= 2 years</t>
  </si>
  <si>
    <t>&gt; 2 years and &lt;= 3 years</t>
  </si>
  <si>
    <t>&gt; 3 years and &lt;= 4 years</t>
  </si>
  <si>
    <t>&gt; 4 years and &lt;= 5 years</t>
  </si>
  <si>
    <t>&gt; 5 years and &lt;= 10 years</t>
  </si>
  <si>
    <t>&gt; 10 years</t>
  </si>
  <si>
    <t>Pfandbriefe outstanding</t>
  </si>
  <si>
    <t>Cover pool</t>
  </si>
  <si>
    <t>Mortgage loans used as cover for Mortgage Pfandbriefe according to their amount in tranches</t>
  </si>
  <si>
    <t>Cover Assets</t>
  </si>
  <si>
    <t>up to 300,000 Euros</t>
  </si>
  <si>
    <t>more than 300,000 Euros up to 1 mn. Euros</t>
  </si>
  <si>
    <t>more than 1 mn. Euros up to 10 mn. Euros</t>
  </si>
  <si>
    <t>more than 10 mn. Euros</t>
  </si>
  <si>
    <t>up to 500,000 Euros</t>
  </si>
  <si>
    <t>more than 500,000 Euros up to 5 mn. Euros</t>
  </si>
  <si>
    <t>more than 5 mn. Euros</t>
  </si>
  <si>
    <t>Total</t>
  </si>
  <si>
    <t>Cover Assets used to secure Ship Pfandbriefe according to their amount in tranches</t>
  </si>
  <si>
    <t>Cover Assets used to secure Aircraft Pfandbriefe according to their amount in tranches</t>
  </si>
  <si>
    <t>Publication according to section 28 para. 2 no. 1 b, c and no. 2 Pfandbrief Act</t>
  </si>
  <si>
    <t>Volume of claims used to cover Mortgage Pfandbriefe according to states in which the real property is located,</t>
  </si>
  <si>
    <t>according to property type and the total amount of payments in arrears for at least 90 days</t>
  </si>
  <si>
    <t>as well as the total amount of these claims inasmuch as the respective amount in arrears is at least 5 percent of the claim</t>
  </si>
  <si>
    <t>Id</t>
  </si>
  <si>
    <t>State</t>
  </si>
  <si>
    <t>Total - all states</t>
  </si>
  <si>
    <t>Germany</t>
  </si>
  <si>
    <t>Austria</t>
  </si>
  <si>
    <t>Belgium</t>
  </si>
  <si>
    <t>Bulgaria</t>
  </si>
  <si>
    <t>Cyprus</t>
  </si>
  <si>
    <t>Czech Republic</t>
  </si>
  <si>
    <t>Denmark</t>
  </si>
  <si>
    <t>Estonia</t>
  </si>
  <si>
    <t>Finland</t>
  </si>
  <si>
    <t>France</t>
  </si>
  <si>
    <t>Great Britain</t>
  </si>
  <si>
    <t>Greece</t>
  </si>
  <si>
    <t>Hungary</t>
  </si>
  <si>
    <t>Ireland</t>
  </si>
  <si>
    <t>Italy</t>
  </si>
  <si>
    <t>Latvia</t>
  </si>
  <si>
    <t>Lithuania</t>
  </si>
  <si>
    <t>Luxembourg</t>
  </si>
  <si>
    <t>Netherlands</t>
  </si>
  <si>
    <t>Poland</t>
  </si>
  <si>
    <t>Romania</t>
  </si>
  <si>
    <t>Slovakia</t>
  </si>
  <si>
    <t>Slovenia</t>
  </si>
  <si>
    <t>Spain</t>
  </si>
  <si>
    <t>Sweden</t>
  </si>
  <si>
    <t>Canada</t>
  </si>
  <si>
    <t>Iceland</t>
  </si>
  <si>
    <t>Norway</t>
  </si>
  <si>
    <t>Switzerland</t>
  </si>
  <si>
    <t>other OECD-States</t>
  </si>
  <si>
    <t>EU institutions</t>
  </si>
  <si>
    <t>other states/institutions</t>
  </si>
  <si>
    <t>Cover assets</t>
  </si>
  <si>
    <t>Total amount of payments in arrears for at least 90 days</t>
  </si>
  <si>
    <t>thereof</t>
  </si>
  <si>
    <t>Residential</t>
  </si>
  <si>
    <t>Commercial</t>
  </si>
  <si>
    <t>Apartments</t>
  </si>
  <si>
    <t>Single-and two-family houses</t>
  </si>
  <si>
    <t>Multiple-family houses</t>
  </si>
  <si>
    <t xml:space="preserve">Buildings under construction </t>
  </si>
  <si>
    <t>Building land</t>
  </si>
  <si>
    <t>Office buildings</t>
  </si>
  <si>
    <t>Retail buildings</t>
  </si>
  <si>
    <t>Industrial buildings</t>
  </si>
  <si>
    <t>other commercially used buildings</t>
  </si>
  <si>
    <t>total amount of these 
claims inasmuch as 
the respective amount 
in arrears is at least 
5 percent of the claim</t>
  </si>
  <si>
    <t>Regional authorities</t>
  </si>
  <si>
    <t>Local authorities</t>
  </si>
  <si>
    <t>Other debtors</t>
  </si>
  <si>
    <t>Amount of claims in arrears for at least 90 days</t>
  </si>
  <si>
    <t>Total amount of these claims inasmuch as the respectiveamount in arrears is at least 5 % of the claim</t>
  </si>
  <si>
    <t>Sea-going vessels</t>
  </si>
  <si>
    <t>Inland waterway vessels</t>
  </si>
  <si>
    <t>Publication according to section 28 para. 1 nos. 4, 5 and 6 Pfandbrief Act</t>
  </si>
  <si>
    <t>overall</t>
  </si>
  <si>
    <t>Covered Bonds
according to Article 129
Regulation (EU) 
Nr. 575/2013</t>
  </si>
  <si>
    <t>Key figures about outstanding Pfandbriefe and Cover Pool</t>
  </si>
  <si>
    <t>Outstanding Pfandbriefe</t>
  </si>
  <si>
    <t>thereof percentage share of fixed-rate Pfandbriefe
section 28 para. 1 no. 9</t>
  </si>
  <si>
    <t>thereof percentage share of fixed-rate cover assets
section 28 para. 1 no. 9</t>
  </si>
  <si>
    <t>volume-weighted average of the matuerity
that has passed since the loan was granted (seasoning)
section 28 para. 1 no. 11</t>
  </si>
  <si>
    <t>years</t>
  </si>
  <si>
    <t>claims according to 
section 19 para. 1 no. 2</t>
  </si>
  <si>
    <t>CAD</t>
  </si>
  <si>
    <t>CZK</t>
  </si>
  <si>
    <t>DKK</t>
  </si>
  <si>
    <t>HKD</t>
  </si>
  <si>
    <t>JPY</t>
  </si>
  <si>
    <t>NOK</t>
  </si>
  <si>
    <t>SEK</t>
  </si>
  <si>
    <t xml:space="preserve">
Net present value pursuant to 
§ 6 of the Pfandbruef Net Present Value Regulation
for each foreign currency in Euro
section 28 para. 1 no. 10 (Net Total)</t>
  </si>
  <si>
    <t>average loan-to-value ratio, weighted using the market value</t>
  </si>
  <si>
    <t>thereof total amount of the claims
which exceed the percentage threshold laid down in § 19 para 1 no. 2
section 28 para. 1 no. 8</t>
  </si>
  <si>
    <t>thereof total amount of the claims
which exceed the percentage threshold laid down in § 19 para 1 no. 3
section 28 para. 1 no. 8</t>
  </si>
  <si>
    <t>thereof total amount of the claims
which exceed the percentage threshold laid down in § 20 para 2
section 28 para. 1 no. 8</t>
  </si>
  <si>
    <t>thereof total amount of the claims
which exceed the percentage threshold laid down in § 26 para 1 no. 3
section 28 para. 1 no. 8</t>
  </si>
  <si>
    <t>thereof total amount of the claims
which exceed the percentage threshold laid down in § 26 para 1 no. 4
section 28 para. 1 no. 8</t>
  </si>
  <si>
    <t>thereof total amount of the claims
which exceed the percentage threshold laid down in § 26f para 1 no. 3
section 28 para. 1 no. 8</t>
  </si>
  <si>
    <t>thereof total amount of the claims
which exceed the percentage threshold laid down in § 26f para 1 no. 4
section 28 para. 1 no. 8</t>
  </si>
  <si>
    <t>Over Collateralization
in Consideration of vdp-Credit-
Quality-Differentiation-Model</t>
  </si>
  <si>
    <t>Over Collateralization (OC)</t>
  </si>
  <si>
    <t>Over-Collateralization
in Consideration of vdp-Credit-
Quality-Differentiation-Model</t>
  </si>
  <si>
    <t>thereof total amount of the claims 
which exceed the limits laid down in § 13 para. 1
section 28 para. 1 no. 7</t>
  </si>
  <si>
    <t>AktJahrMonat</t>
  </si>
  <si>
    <t>Format JJJJMM</t>
  </si>
  <si>
    <t>DSGV</t>
  </si>
  <si>
    <t>*</t>
  </si>
  <si>
    <t>Pfandbriefstatistik zu Transparenzvorschriften ( § 28 PfandBG )</t>
  </si>
  <si>
    <t>Pfandbriefstatistik PfbTvExtE für DSGV</t>
  </si>
  <si>
    <t xml:space="preserve">Pfandbriefstatistik PfbTvExtE gemäß § 28 PfandBG </t>
  </si>
  <si>
    <t>in the total included claims which are granted for reasons of promoting exports</t>
  </si>
  <si>
    <t>Total amount of payments in arrears 
for at least 90 days</t>
  </si>
  <si>
    <t xml:space="preserve">Total amount of these 
claims inasmuch as 
the respective amount </t>
  </si>
  <si>
    <t>Cover Assets used to secure public Pfandbriefe according to their amount in tranches</t>
  </si>
  <si>
    <t>up to 10 mn. Euros</t>
  </si>
  <si>
    <t>more than 10 mn. Euros up to 100 mn. Euros</t>
  </si>
  <si>
    <t>more than 100 mn. Euros</t>
  </si>
  <si>
    <t xml:space="preserve">Publication according to section 28 para. 3 no. 2 Pfandbrief Act </t>
  </si>
  <si>
    <t>Publication according to section 28 para. 4 no. 1 b Pfandbrief Act and section 28 para. 4 no. 2 Pfandbrief Act</t>
  </si>
  <si>
    <t>Publication according to section 28 para. 4 no. 1 c Pfandbrief Act and section 28 para. 4 no. 2 Pfandbrief Act</t>
  </si>
  <si>
    <t>Publication according to section 28 para. 1 nos.7, 8, 9, 10 and 11 Pfandbrief Act 
and section 28 para. 2 no. 3 Pfandbrief Act</t>
  </si>
  <si>
    <t>Publication according to section 28 para. 2 no. 1 a  Pfandbrief Act, section 28  para. 3 no. 1 Pfandbrief Act 
and section 28 para. 4 no. 1 a  Pfandbrief Act</t>
  </si>
  <si>
    <t>average loan-to-value ratio, weighted using the mortgage lending value
section 28 para. 2 no. 3  *</t>
  </si>
  <si>
    <t>3.10</t>
  </si>
  <si>
    <t>thereof owed by</t>
  </si>
  <si>
    <t>thereof granted by</t>
  </si>
  <si>
    <t>Claims used to cover Ship Pfandbriefe according to the states in which the ships are registered</t>
  </si>
  <si>
    <t>and the total amount of payments in arrears for at least 90 days as well as the total amount of these claims 
inasmuch as the respective amount in arrears is at least 5 percent of the claim</t>
  </si>
  <si>
    <t>Claims used to cover Aircraft Pfandbriefe according to the state in which the aircraft are registered</t>
  </si>
  <si>
    <t>and the total amount of payments in arrears for at least 90 days as well as the total amount of 
these claims inasmuch as the respective amount in arrears is at least 5 percent of the claim</t>
  </si>
  <si>
    <t>Total amount of 
payments in arrears 
for at least 90 days</t>
  </si>
  <si>
    <t>Total amount of these 
claims inasmuch as 
the respective amount 
in arrears is at least 
5 percent of the claim</t>
  </si>
  <si>
    <t>31.08.2016</t>
  </si>
  <si>
    <t>e</t>
  </si>
  <si>
    <t>TagFussnoteH eingefügt</t>
  </si>
  <si>
    <t>Further cover assets - in detail for Mortgage Pfandbriefe</t>
  </si>
  <si>
    <t>Further cover assets for Mortgage Pfandbriefe according to section 19 para. 1 nos. 1, 2 and 3 Pfandbrief Act</t>
  </si>
  <si>
    <t>equalization claims 
according to 
section 19 para. 1 no. 1</t>
  </si>
  <si>
    <t>claims according to 
section 19 para. 1 no. 3</t>
  </si>
  <si>
    <t>Publication according to section 28 para. 1 nos. 4 and 5 Pfandbrief Act</t>
  </si>
  <si>
    <t>Further cover assets - in detail for Public Pfandbriefe</t>
  </si>
  <si>
    <t>Further cover assets for Public Pfandbriefe according to section 20 para. 2 nos. 1 and 2 Pfandbrief Act</t>
  </si>
  <si>
    <t>equalization claims 
according to 
section 20 para. 2 no. 1</t>
  </si>
  <si>
    <t xml:space="preserve">claims according to 
section 20 para. 2 no. 2 </t>
  </si>
  <si>
    <t>Further cover assets - in detail for Ship Pfandbriefe</t>
  </si>
  <si>
    <t>Further cover assets for Ship Pfandbriefe according to section 26 para. 1 nos. 2, 3 and 4 Pfandbrief Act</t>
  </si>
  <si>
    <t>equalization claims 
according to 
section 26 para. 1 no. 2</t>
  </si>
  <si>
    <t>claims according to 
section 26 para. 1 no. 3</t>
  </si>
  <si>
    <t>claims according to 
section 26 para. 1 no. 4</t>
  </si>
  <si>
    <t>Further cover assets - in detail for Aircraft Pfandbriefe</t>
  </si>
  <si>
    <t>Further cover assets for Aircraft Pfandbriefe according to section 26f para. 1 nos. 2, 3 and 4 Pfandbrief Act</t>
  </si>
  <si>
    <t>equalization claims 
according to 
section 26f para. 1 no. 2</t>
  </si>
  <si>
    <t>claims according to 
section 26f para. 1 no. 3</t>
  </si>
  <si>
    <t>claims according to 
section 26f para. 1 no. 4</t>
  </si>
  <si>
    <t/>
  </si>
  <si>
    <t>Disclaimer</t>
  </si>
  <si>
    <t>All information published pursuant to Sec. 28 Covered Bonds Act (Pfandbriefgesetz) as well as all additional information has been generated and provided by the issuing banks. The Deutsche Sparkassen- und Giroverband e. V. (DSGV) merely publishes this information without any verification. It does not adopt this information by any means as its own information. Hence, the Deutsche Sparkassen- und Giroverband e. V. (DSGV) does not assume any guarantee or liability that the information is correct, accurate, current, complete or suitable for any particular purpose. 
All information provided is for information purposes only. It does not constitute a financial analysis, investment advice, investment brokerage or recommendation to buy or sell covered bonds (Pfandbriefe) or any other financial instruments. It should not be considered a warranty, indicator or forecast of any possible developments. The information is not meant to serve as reference for other financial products or pricing of financial products. All information is solely aimed at institutional investors or market makers. It is not aimed at private investors.</t>
  </si>
  <si>
    <t>HAR</t>
  </si>
  <si>
    <t>Sparkasse Harburg Buxtehude</t>
  </si>
  <si>
    <t>Mio</t>
  </si>
  <si>
    <t>C:\DSGVBatch\Export\202203\PfbTvEU_HAR_202203</t>
  </si>
  <si>
    <t>Sand 2</t>
  </si>
  <si>
    <t>21073 Hamburg</t>
  </si>
  <si>
    <t>Telefon: +49 40 76691-0</t>
  </si>
  <si>
    <t>Telefax: +49 40 76691-2099</t>
  </si>
  <si>
    <t>E-Mail: info@sparkasse-harburg-buxtehude.de</t>
  </si>
  <si>
    <t>Internet: www.sparkasse-harburg-buxtehude.de</t>
  </si>
  <si>
    <t>S</t>
  </si>
  <si>
    <t>AUD</t>
  </si>
  <si>
    <t xml:space="preserve">Volume of claims used to cover Public Pfandbriefe </t>
  </si>
  <si>
    <t>according to the individual states in which the borrower is located</t>
  </si>
  <si>
    <t>Publication according to section 28 para. 3 no. 3 Pfandbrief Act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</si>
</sst>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 _€_-;\-* #,##0.00\ _€_-;_-* &quot;-&quot;??\ _€_-;_-@_-"/>
    <numFmt numFmtId="165" formatCode="#,##0.0"/>
    <numFmt numFmtId="166" formatCode="#,##0.0\ ;\-#,##0.0\ ;\-\ \ \ \ \ "/>
  </numFmts>
  <fonts count="88">
    <font>
      <sz val="10"/>
      <name val="Arial"/>
    </font>
    <font>
      <sz val="10"/>
      <name val="Arial"/>
    </font>
    <font>
      <sz val="8"/>
      <name val="Arial"/>
    </font>
    <font>
      <sz val="12"/>
      <name val="Arial MT"/>
    </font>
    <font>
      <sz val="8"/>
      <name val="Arial MT"/>
    </font>
    <font>
      <sz val="10"/>
      <name val="Arial"/>
    </font>
    <font>
      <sz val="12"/>
      <name val="Arial"/>
      <family val="2"/>
    </font>
    <font>
      <b/>
      <sz val="12"/>
      <name val="Arial"/>
      <family val="2"/>
    </font>
    <font>
      <b/>
      <sz val="10"/>
      <name val="Arial"/>
      <family val="2"/>
    </font>
    <font>
      <sz val="9"/>
      <name val="Arial"/>
      <family val="2"/>
    </font>
    <font>
      <sz val="8"/>
      <name val="Verdana"/>
    </font>
    <font>
      <b/>
      <sz val="8"/>
      <name val="Verdana"/>
    </font>
    <font>
      <b/>
      <sz val="8"/>
      <color indexed="9"/>
      <name val="Verdana"/>
    </font>
    <font>
      <sz val="7"/>
      <name val="Verdana"/>
    </font>
    <font>
      <sz val="11"/>
      <name val="Arial"/>
    </font>
    <font>
      <u/>
      <sz val="11"/>
      <name val="Arial MT"/>
    </font>
    <font>
      <sz val="11"/>
      <name val="Arial MT"/>
    </font>
    <font>
      <sz val="11"/>
      <name val="Arial"/>
      <family val="2"/>
    </font>
    <font>
      <sz val="10"/>
      <color indexed="23"/>
      <name val="Arial"/>
    </font>
    <font>
      <b/>
      <sz val="8"/>
      <color indexed="16"/>
      <name val="Verdana"/>
    </font>
    <font>
      <b/>
      <sz val="7"/>
      <color indexed="63"/>
      <name val="Verdana"/>
    </font>
    <font>
      <b/>
      <sz val="8"/>
      <color indexed="59"/>
      <name val="Verdana"/>
    </font>
    <font>
      <sz val="10"/>
      <color indexed="55"/>
      <name val="Arial"/>
    </font>
    <font>
      <sz val="7"/>
      <color indexed="9"/>
      <name val="Arial"/>
    </font>
    <font>
      <b/>
      <sz val="7"/>
      <name val="Verdana"/>
    </font>
    <font>
      <sz val="8"/>
      <color indexed="63"/>
      <name val="Verdana"/>
    </font>
    <font>
      <sz val="8"/>
      <name val="Verdana"/>
      <family val="2"/>
    </font>
    <font>
      <b/>
      <sz val="7"/>
      <color indexed="16"/>
      <name val="Verdana"/>
    </font>
    <font>
      <b/>
      <sz val="9"/>
      <color indexed="16"/>
      <name val="Verdana"/>
    </font>
    <font>
      <b/>
      <sz val="7"/>
      <color indexed="59"/>
      <name val="Verdana"/>
    </font>
    <font>
      <sz val="7"/>
      <color indexed="59"/>
      <name val="Verdana"/>
    </font>
    <font>
      <b/>
      <sz val="8"/>
      <name val="Arial"/>
    </font>
    <font>
      <u/>
      <sz val="10"/>
      <color indexed="57"/>
      <name val="Arial"/>
      <family val="2"/>
    </font>
    <font>
      <sz val="10"/>
      <color indexed="57"/>
      <name val="Arial"/>
      <family val="2"/>
    </font>
    <font>
      <u/>
      <sz val="11"/>
      <name val="Arial"/>
      <family val="2"/>
    </font>
    <font>
      <sz val="10"/>
      <color indexed="57"/>
      <name val="Arial"/>
    </font>
    <font>
      <sz val="10"/>
      <color indexed="57"/>
      <name val="Arial MT"/>
    </font>
    <font>
      <b/>
      <sz val="7"/>
      <name val="Verdana"/>
      <family val="2"/>
    </font>
    <font>
      <b/>
      <sz val="7"/>
      <color indexed="59"/>
      <name val="Verdana"/>
      <family val="2"/>
    </font>
    <font>
      <sz val="10"/>
      <name val="Arial"/>
      <family val="2"/>
    </font>
    <font>
      <sz val="8"/>
      <name val="Arial"/>
      <family val="2"/>
    </font>
    <font>
      <u/>
      <sz val="10"/>
      <name val="Arial MT"/>
    </font>
    <font>
      <sz val="10"/>
      <name val="Arial"/>
    </font>
    <font>
      <sz val="10"/>
      <name val="Arial MT"/>
    </font>
    <font>
      <sz val="10"/>
      <name val="Arial"/>
    </font>
    <font>
      <u/>
      <sz val="10"/>
      <name val="Arial"/>
      <family val="2"/>
    </font>
    <font>
      <sz val="10"/>
      <color indexed="22"/>
      <name val="Arial"/>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b/>
      <sz val="8"/>
      <color indexed="16"/>
      <name val="Verdana"/>
      <family val="2"/>
    </font>
    <font>
      <b/>
      <sz val="8"/>
      <color indexed="9"/>
      <name val="Verdana"/>
      <family val="2"/>
    </font>
    <font>
      <b/>
      <sz val="7"/>
      <color indexed="63"/>
      <name val="Verdana"/>
      <family val="2"/>
    </font>
    <font>
      <sz val="7"/>
      <color indexed="9"/>
      <name val="Arial"/>
      <family val="2"/>
    </font>
    <font>
      <sz val="7"/>
      <color indexed="16"/>
      <name val="Verdana"/>
      <family val="2"/>
    </font>
    <font>
      <sz val="7"/>
      <name val="Verdana"/>
      <family val="2"/>
    </font>
    <font>
      <b/>
      <sz val="12"/>
      <name val="Verdana"/>
      <family val="2"/>
    </font>
    <font>
      <sz val="7"/>
      <color indexed="59"/>
      <name val="Verdana"/>
      <family val="2"/>
    </font>
    <font>
      <sz val="9"/>
      <name val="Verdana"/>
      <family val="2"/>
    </font>
    <font>
      <sz val="7"/>
      <name val="Arial"/>
    </font>
    <font>
      <sz val="7"/>
      <color indexed="55"/>
      <name val="Arial"/>
    </font>
    <font>
      <b/>
      <u/>
      <sz val="10"/>
      <color rgb="FFFF0000"/>
      <name val="Arial"/>
      <family val="2"/>
    </font>
    <font>
      <sz val="7"/>
      <color theme="0" tint="-0.14999847407452621"/>
      <name val="Verdana"/>
      <family val="2"/>
    </font>
    <font>
      <sz val="10"/>
      <color theme="0" tint="-0.249977111117893"/>
      <name val="Arial"/>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7"/>
      <color theme="0"/>
      <name val="Verdana"/>
      <family val="2"/>
    </font>
    <font>
      <b/>
      <sz val="10"/>
      <color theme="0"/>
      <name val="Verdana"/>
      <family val="2"/>
    </font>
    <font>
      <sz val="7"/>
      <color rgb="FF000000"/>
      <name val="Verdana"/>
      <family val="2"/>
    </font>
  </fonts>
  <fills count="35">
    <fill>
      <patternFill patternType="none"/>
    </fill>
    <fill>
      <patternFill patternType="gray125"/>
    </fill>
    <fill>
      <patternFill patternType="solid">
        <fgColor indexed="23"/>
      </patternFill>
    </fill>
    <fill>
      <patternFill patternType="solid">
        <fgColor indexed="47"/>
      </patternFill>
    </fill>
    <fill>
      <patternFill patternType="solid">
        <fgColor indexed="43"/>
      </patternFill>
    </fill>
    <fill>
      <patternFill patternType="solid">
        <fgColor indexed="56"/>
      </patternFill>
    </fill>
    <fill>
      <patternFill patternType="solid">
        <fgColor indexed="22"/>
      </patternFill>
    </fill>
    <fill>
      <patternFill patternType="solid">
        <fgColor indexed="44"/>
      </patternFill>
    </fill>
    <fill>
      <patternFill patternType="solid">
        <fgColor indexed="49"/>
      </patternFill>
    </fill>
    <fill>
      <patternFill patternType="solid">
        <fgColor indexed="2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4"/>
      </patternFill>
    </fill>
    <fill>
      <patternFill patternType="solid">
        <fgColor indexed="42"/>
      </patternFill>
    </fill>
    <fill>
      <patternFill patternType="solid">
        <fgColor indexed="45"/>
      </patternFill>
    </fill>
    <fill>
      <patternFill patternType="solid">
        <fgColor indexed="9"/>
        <bgColor indexed="64"/>
      </patternFill>
    </fill>
    <fill>
      <patternFill patternType="solid">
        <fgColor indexed="59"/>
        <bgColor indexed="64"/>
      </patternFill>
    </fill>
    <fill>
      <patternFill patternType="solid">
        <fgColor indexed="23"/>
        <bgColor indexed="22"/>
      </patternFill>
    </fill>
    <fill>
      <patternFill patternType="solid">
        <fgColor indexed="23"/>
        <bgColor indexed="64"/>
      </patternFill>
    </fill>
    <fill>
      <patternFill patternType="solid">
        <fgColor indexed="16"/>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43"/>
        <bgColor indexed="64"/>
      </patternFill>
    </fill>
    <fill>
      <patternFill patternType="solid">
        <fgColor indexed="55"/>
        <bgColor indexed="22"/>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rgb="FFC0C0C0"/>
        <bgColor indexed="64"/>
      </patternFill>
    </fill>
  </fills>
  <borders count="88">
    <border>
      <left/>
      <right/>
      <top/>
      <bottom/>
      <diagonal/>
    </border>
    <border>
      <left style="thin">
        <color indexed="34"/>
      </left>
      <right style="thin">
        <color indexed="34"/>
      </right>
      <top style="thin">
        <color indexed="34"/>
      </top>
      <bottom style="thin">
        <color indexed="34"/>
      </bottom>
      <diagonal/>
    </border>
    <border>
      <left style="thin">
        <color indexed="30"/>
      </left>
      <right style="thin">
        <color indexed="30"/>
      </right>
      <top style="thin">
        <color indexed="30"/>
      </top>
      <bottom style="thin">
        <color indexed="30"/>
      </bottom>
      <diagonal/>
    </border>
    <border>
      <left/>
      <right/>
      <top style="thin">
        <color indexed="49"/>
      </top>
      <bottom style="double">
        <color indexed="49"/>
      </bottom>
      <diagonal/>
    </border>
    <border>
      <left style="thin">
        <color indexed="28"/>
      </left>
      <right style="thin">
        <color indexed="28"/>
      </right>
      <top style="thin">
        <color indexed="28"/>
      </top>
      <bottom style="thin">
        <color indexed="28"/>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34"/>
      </left>
      <right style="double">
        <color indexed="34"/>
      </right>
      <top style="double">
        <color indexed="34"/>
      </top>
      <bottom style="double">
        <color indexed="3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style="thin">
        <color indexed="59"/>
      </left>
      <right/>
      <top/>
      <bottom/>
      <diagonal/>
    </border>
    <border>
      <left style="thin">
        <color indexed="59"/>
      </left>
      <right style="thin">
        <color indexed="59"/>
      </right>
      <top/>
      <bottom/>
      <diagonal/>
    </border>
    <border>
      <left style="thin">
        <color indexed="59"/>
      </left>
      <right/>
      <top/>
      <bottom style="thin">
        <color indexed="59"/>
      </bottom>
      <diagonal/>
    </border>
    <border>
      <left/>
      <right/>
      <top/>
      <bottom style="thin">
        <color indexed="59"/>
      </bottom>
      <diagonal/>
    </border>
    <border>
      <left style="thin">
        <color indexed="22"/>
      </left>
      <right style="thin">
        <color indexed="22"/>
      </right>
      <top/>
      <bottom/>
      <diagonal/>
    </border>
    <border>
      <left/>
      <right style="thin">
        <color indexed="59"/>
      </right>
      <top/>
      <bottom style="thin">
        <color indexed="59"/>
      </bottom>
      <diagonal/>
    </border>
    <border>
      <left style="thin">
        <color indexed="59"/>
      </left>
      <right/>
      <top style="thin">
        <color indexed="59"/>
      </top>
      <bottom/>
      <diagonal/>
    </border>
    <border>
      <left style="thin">
        <color indexed="59"/>
      </left>
      <right style="thin">
        <color indexed="59"/>
      </right>
      <top style="thin">
        <color indexed="59"/>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right/>
      <top style="thin">
        <color indexed="55"/>
      </top>
      <bottom style="thin">
        <color indexed="22"/>
      </bottom>
      <diagonal/>
    </border>
    <border>
      <left/>
      <right/>
      <top style="thin">
        <color indexed="64"/>
      </top>
      <bottom/>
      <diagonal/>
    </border>
    <border>
      <left style="thin">
        <color indexed="64"/>
      </left>
      <right/>
      <top/>
      <bottom/>
      <diagonal/>
    </border>
    <border>
      <left/>
      <right style="thin">
        <color indexed="64"/>
      </right>
      <top/>
      <bottom style="thin">
        <color indexed="59"/>
      </bottom>
      <diagonal/>
    </border>
    <border>
      <left style="thin">
        <color indexed="59"/>
      </left>
      <right style="thin">
        <color indexed="64"/>
      </right>
      <top/>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59"/>
      </right>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55"/>
      </bottom>
      <diagonal/>
    </border>
    <border>
      <left style="thin">
        <color indexed="64"/>
      </left>
      <right/>
      <top style="thin">
        <color indexed="27"/>
      </top>
      <bottom style="thin">
        <color indexed="27"/>
      </bottom>
      <diagonal/>
    </border>
    <border>
      <left/>
      <right style="medium">
        <color indexed="64"/>
      </right>
      <top style="thin">
        <color indexed="64"/>
      </top>
      <bottom style="medium">
        <color indexed="64"/>
      </bottom>
      <diagonal/>
    </border>
    <border>
      <left/>
      <right style="thin">
        <color indexed="9"/>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27"/>
      </top>
      <bottom style="thin">
        <color indexed="64"/>
      </bottom>
      <diagonal/>
    </border>
    <border>
      <left/>
      <right/>
      <top style="thin">
        <color indexed="55"/>
      </top>
      <bottom style="thin">
        <color indexed="64"/>
      </bottom>
      <diagonal/>
    </border>
    <border>
      <left/>
      <right style="thin">
        <color indexed="55"/>
      </right>
      <top/>
      <bottom style="thin">
        <color indexed="59"/>
      </bottom>
      <diagonal/>
    </border>
    <border>
      <left/>
      <right style="thin">
        <color indexed="55"/>
      </right>
      <top/>
      <bottom style="thin">
        <color indexed="55"/>
      </bottom>
      <diagonal/>
    </border>
    <border>
      <left style="thin">
        <color indexed="22"/>
      </left>
      <right style="thin">
        <color indexed="55"/>
      </right>
      <top/>
      <bottom/>
      <diagonal/>
    </border>
    <border>
      <left style="thin">
        <color indexed="64"/>
      </left>
      <right/>
      <top/>
      <bottom style="thin">
        <color indexed="27"/>
      </bottom>
      <diagonal/>
    </border>
    <border>
      <left style="thin">
        <color indexed="64"/>
      </left>
      <right/>
      <top style="thin">
        <color indexed="64"/>
      </top>
      <bottom style="thin">
        <color indexed="55"/>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55"/>
      </right>
      <top style="thin">
        <color indexed="55"/>
      </top>
      <bottom style="thin">
        <color indexed="64"/>
      </bottom>
      <diagonal/>
    </border>
    <border>
      <left style="thin">
        <color indexed="64"/>
      </left>
      <right style="thin">
        <color indexed="59"/>
      </right>
      <top style="thin">
        <color indexed="64"/>
      </top>
      <bottom style="thin">
        <color indexed="55"/>
      </bottom>
      <diagonal/>
    </border>
    <border>
      <left/>
      <right/>
      <top/>
      <bottom style="medium">
        <color indexed="64"/>
      </bottom>
      <diagonal/>
    </border>
    <border>
      <left/>
      <right style="medium">
        <color indexed="64"/>
      </right>
      <top/>
      <bottom style="medium">
        <color indexed="64"/>
      </bottom>
      <diagonal/>
    </border>
    <border>
      <left style="thin">
        <color indexed="55"/>
      </left>
      <right style="medium">
        <color indexed="55"/>
      </right>
      <top style="thin">
        <color indexed="55"/>
      </top>
      <bottom style="thin">
        <color indexed="55"/>
      </bottom>
      <diagonal/>
    </border>
    <border>
      <left style="thin">
        <color indexed="55"/>
      </left>
      <right style="medium">
        <color indexed="55"/>
      </right>
      <top style="thin">
        <color indexed="55"/>
      </top>
      <bottom style="thin">
        <color indexed="64"/>
      </bottom>
      <diagonal/>
    </border>
    <border>
      <left/>
      <right style="thin">
        <color indexed="59"/>
      </right>
      <top/>
      <bottom/>
      <diagonal/>
    </border>
    <border>
      <left style="thin">
        <color indexed="59"/>
      </left>
      <right style="thin">
        <color indexed="59"/>
      </right>
      <top/>
      <bottom style="thin">
        <color indexed="55"/>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55"/>
      </right>
      <top/>
      <bottom/>
      <diagonal/>
    </border>
    <border>
      <left style="medium">
        <color indexed="64"/>
      </left>
      <right/>
      <top style="medium">
        <color indexed="64"/>
      </top>
      <bottom style="thin">
        <color indexed="64"/>
      </bottom>
      <diagonal/>
    </border>
    <border>
      <left/>
      <right style="medium">
        <color indexed="64"/>
      </right>
      <top/>
      <bottom/>
      <diagonal/>
    </border>
    <border>
      <left style="medium">
        <color indexed="64"/>
      </left>
      <right/>
      <top style="medium">
        <color indexed="64"/>
      </top>
      <bottom/>
      <diagonal/>
    </border>
    <border>
      <left style="thin">
        <color indexed="9"/>
      </left>
      <right/>
      <top/>
      <bottom/>
      <diagonal/>
    </border>
    <border>
      <left style="thin">
        <color indexed="59"/>
      </left>
      <right/>
      <top/>
      <bottom style="thin">
        <color indexed="55"/>
      </bottom>
      <diagonal/>
    </border>
    <border>
      <left style="thin">
        <color indexed="59"/>
      </left>
      <right style="thin">
        <color indexed="55"/>
      </right>
      <top/>
      <bottom/>
      <diagonal/>
    </border>
    <border>
      <left style="thin">
        <color indexed="59"/>
      </left>
      <right style="thin">
        <color indexed="55"/>
      </right>
      <top/>
      <bottom style="thin">
        <color indexed="55"/>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medium">
        <color theme="0"/>
      </right>
      <top/>
      <bottom style="thin">
        <color indexed="59"/>
      </bottom>
      <diagonal/>
    </border>
    <border>
      <left style="thin">
        <color indexed="59"/>
      </left>
      <right style="medium">
        <color theme="0"/>
      </right>
      <top/>
      <bottom style="thin">
        <color indexed="55"/>
      </bottom>
      <diagonal/>
    </border>
  </borders>
  <cellStyleXfs count="52">
    <xf numFmtId="0" fontId="0" fillId="0" borderId="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2" borderId="0" applyNumberFormat="0" applyBorder="0" applyAlignment="0" applyProtection="0"/>
    <xf numFmtId="0" fontId="49" fillId="5" borderId="0" applyNumberFormat="0" applyBorder="0" applyAlignment="0" applyProtection="0"/>
    <xf numFmtId="0" fontId="49" fillId="3"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3"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9"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8"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8" borderId="0" applyNumberFormat="0" applyBorder="0" applyAlignment="0" applyProtection="0"/>
    <xf numFmtId="0" fontId="50" fillId="13" borderId="0" applyNumberFormat="0" applyBorder="0" applyAlignment="0" applyProtection="0"/>
    <xf numFmtId="0" fontId="51" fillId="14" borderId="1" applyNumberFormat="0" applyAlignment="0" applyProtection="0"/>
    <xf numFmtId="0" fontId="52" fillId="14" borderId="2" applyNumberFormat="0" applyAlignment="0" applyProtection="0"/>
    <xf numFmtId="0" fontId="53" fillId="3"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15" borderId="0" applyNumberFormat="0" applyBorder="0" applyAlignment="0" applyProtection="0"/>
    <xf numFmtId="164" fontId="1"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0" fontId="57" fillId="4" borderId="0" applyNumberFormat="0" applyBorder="0" applyAlignment="0" applyProtection="0"/>
    <xf numFmtId="0" fontId="39" fillId="4" borderId="4" applyNumberFormat="0" applyFont="0" applyAlignment="0" applyProtection="0"/>
    <xf numFmtId="0" fontId="58" fillId="16" borderId="0" applyNumberFormat="0" applyBorder="0" applyAlignment="0" applyProtection="0"/>
    <xf numFmtId="0" fontId="39" fillId="0" borderId="0"/>
    <xf numFmtId="0" fontId="39" fillId="0" borderId="0"/>
    <xf numFmtId="0" fontId="3" fillId="0" borderId="0"/>
    <xf numFmtId="165" fontId="10" fillId="0" borderId="0">
      <alignment vertical="center"/>
    </xf>
    <xf numFmtId="165" fontId="26" fillId="0" borderId="0">
      <alignment vertical="center"/>
    </xf>
    <xf numFmtId="165" fontId="26" fillId="0" borderId="0">
      <alignment vertical="center"/>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0" borderId="0" applyNumberFormat="0" applyFill="0" applyBorder="0" applyAlignment="0" applyProtection="0"/>
    <xf numFmtId="0" fontId="65" fillId="9" borderId="9" applyNumberFormat="0" applyAlignment="0" applyProtection="0"/>
  </cellStyleXfs>
  <cellXfs count="399">
    <xf numFmtId="0" fontId="0" fillId="0" borderId="0" xfId="0"/>
    <xf numFmtId="0" fontId="6" fillId="17" borderId="0" xfId="40" applyFont="1" applyFill="1"/>
    <xf numFmtId="0" fontId="6" fillId="0" borderId="0" xfId="40" applyFont="1"/>
    <xf numFmtId="165" fontId="7" fillId="0" borderId="0" xfId="0" applyNumberFormat="1" applyFont="1" applyFill="1"/>
    <xf numFmtId="165" fontId="5" fillId="0" borderId="0" xfId="0" applyNumberFormat="1" applyFont="1" applyFill="1"/>
    <xf numFmtId="0" fontId="5" fillId="0" borderId="0" xfId="0" applyFont="1" applyFill="1"/>
    <xf numFmtId="0" fontId="8" fillId="0" borderId="0" xfId="0" applyFont="1" applyFill="1"/>
    <xf numFmtId="0" fontId="6" fillId="0" borderId="0" xfId="0" applyFont="1" applyFill="1"/>
    <xf numFmtId="165" fontId="5" fillId="0" borderId="0" xfId="0" applyNumberFormat="1" applyFont="1" applyFill="1" applyBorder="1"/>
    <xf numFmtId="165" fontId="5" fillId="0" borderId="0" xfId="0" applyNumberFormat="1" applyFont="1" applyFill="1" applyAlignment="1">
      <alignment horizontal="left"/>
    </xf>
    <xf numFmtId="165" fontId="9" fillId="0" borderId="0" xfId="0" applyNumberFormat="1" applyFont="1" applyFill="1" applyBorder="1" applyAlignment="1">
      <alignment vertical="top" wrapText="1"/>
    </xf>
    <xf numFmtId="165" fontId="9" fillId="0" borderId="0" xfId="0" applyNumberFormat="1" applyFont="1" applyFill="1"/>
    <xf numFmtId="0" fontId="6" fillId="0" borderId="0" xfId="0" applyFont="1"/>
    <xf numFmtId="0" fontId="13" fillId="0" borderId="0" xfId="0" applyFont="1" applyAlignment="1">
      <alignment horizontal="right"/>
    </xf>
    <xf numFmtId="0" fontId="17" fillId="0" borderId="0" xfId="40" applyFont="1"/>
    <xf numFmtId="165" fontId="2" fillId="0" borderId="0" xfId="0" applyNumberFormat="1" applyFont="1" applyFill="1"/>
    <xf numFmtId="0" fontId="11" fillId="0" borderId="0" xfId="0" applyFont="1" applyFill="1"/>
    <xf numFmtId="0" fontId="20" fillId="18" borderId="10" xfId="0" applyFont="1" applyFill="1" applyBorder="1" applyAlignment="1">
      <alignment vertical="top"/>
    </xf>
    <xf numFmtId="0" fontId="23" fillId="18" borderId="10" xfId="0" applyFont="1" applyFill="1" applyBorder="1"/>
    <xf numFmtId="165" fontId="20" fillId="19" borderId="10" xfId="0" applyNumberFormat="1" applyFont="1" applyFill="1" applyBorder="1" applyAlignment="1">
      <alignment horizontal="center" vertical="center"/>
    </xf>
    <xf numFmtId="165" fontId="24" fillId="19" borderId="10" xfId="0" applyNumberFormat="1" applyFont="1" applyFill="1" applyBorder="1" applyAlignment="1">
      <alignment horizontal="center" vertical="center"/>
    </xf>
    <xf numFmtId="165" fontId="13" fillId="0" borderId="0" xfId="0" applyNumberFormat="1" applyFont="1" applyBorder="1" applyAlignment="1">
      <alignment horizontal="right"/>
    </xf>
    <xf numFmtId="165" fontId="13" fillId="0" borderId="0" xfId="0" applyNumberFormat="1" applyFont="1" applyAlignment="1">
      <alignment horizontal="right"/>
    </xf>
    <xf numFmtId="165" fontId="13" fillId="0" borderId="0" xfId="0" applyNumberFormat="1" applyFont="1" applyBorder="1" applyAlignment="1">
      <alignment vertical="top"/>
    </xf>
    <xf numFmtId="165" fontId="13" fillId="0" borderId="0" xfId="0" applyNumberFormat="1" applyFont="1" applyBorder="1" applyAlignment="1">
      <alignment horizontal="right" vertical="center"/>
    </xf>
    <xf numFmtId="165" fontId="13" fillId="0" borderId="11" xfId="0" applyNumberFormat="1" applyFont="1" applyBorder="1" applyAlignment="1">
      <alignment horizontal="right"/>
    </xf>
    <xf numFmtId="165" fontId="13" fillId="18" borderId="10" xfId="0" applyNumberFormat="1" applyFont="1" applyFill="1" applyBorder="1" applyAlignment="1">
      <alignment vertical="top"/>
    </xf>
    <xf numFmtId="165" fontId="13" fillId="18" borderId="10" xfId="0" applyNumberFormat="1" applyFont="1" applyFill="1" applyBorder="1" applyAlignment="1">
      <alignment horizontal="right" vertical="top"/>
    </xf>
    <xf numFmtId="165" fontId="13" fillId="0" borderId="10" xfId="0" applyNumberFormat="1" applyFont="1" applyBorder="1" applyAlignment="1">
      <alignment vertical="top"/>
    </xf>
    <xf numFmtId="165" fontId="13" fillId="0" borderId="10" xfId="0" applyNumberFormat="1" applyFont="1" applyBorder="1" applyAlignment="1">
      <alignment horizontal="right" vertical="center"/>
    </xf>
    <xf numFmtId="0" fontId="2" fillId="0" borderId="0" xfId="0" applyFont="1" applyFill="1"/>
    <xf numFmtId="0" fontId="10" fillId="0" borderId="0" xfId="0" applyFont="1" applyFill="1"/>
    <xf numFmtId="0" fontId="18" fillId="0" borderId="0" xfId="0" applyFont="1" applyFill="1"/>
    <xf numFmtId="165" fontId="24" fillId="17" borderId="0" xfId="0" applyNumberFormat="1" applyFont="1" applyFill="1"/>
    <xf numFmtId="165" fontId="24" fillId="20" borderId="0" xfId="0" applyNumberFormat="1" applyFont="1" applyFill="1" applyAlignment="1">
      <alignment horizontal="center"/>
    </xf>
    <xf numFmtId="165" fontId="24" fillId="17" borderId="0" xfId="0" applyNumberFormat="1" applyFont="1" applyFill="1" applyAlignment="1">
      <alignment horizontal="center"/>
    </xf>
    <xf numFmtId="165" fontId="13" fillId="20" borderId="10" xfId="0" applyNumberFormat="1" applyFont="1" applyFill="1" applyBorder="1" applyAlignment="1">
      <alignment horizontal="center" vertical="top"/>
    </xf>
    <xf numFmtId="165" fontId="13" fillId="17" borderId="10" xfId="0" applyNumberFormat="1" applyFont="1" applyFill="1" applyBorder="1" applyAlignment="1">
      <alignment horizontal="center" vertical="top"/>
    </xf>
    <xf numFmtId="165" fontId="13" fillId="17" borderId="12" xfId="0" applyNumberFormat="1" applyFont="1" applyFill="1" applyBorder="1" applyAlignment="1">
      <alignment vertical="center"/>
    </xf>
    <xf numFmtId="165" fontId="13" fillId="20" borderId="12" xfId="0" applyNumberFormat="1" applyFont="1" applyFill="1" applyBorder="1"/>
    <xf numFmtId="165" fontId="13" fillId="17" borderId="0" xfId="0" applyNumberFormat="1" applyFont="1" applyFill="1" applyBorder="1"/>
    <xf numFmtId="0" fontId="10" fillId="0" borderId="0" xfId="0" applyFont="1"/>
    <xf numFmtId="165" fontId="8" fillId="0" borderId="0" xfId="0" applyNumberFormat="1" applyFont="1" applyFill="1" applyBorder="1"/>
    <xf numFmtId="165" fontId="21" fillId="21" borderId="0" xfId="0" applyNumberFormat="1" applyFont="1" applyFill="1" applyBorder="1" applyAlignment="1">
      <alignment horizontal="left"/>
    </xf>
    <xf numFmtId="165" fontId="24" fillId="22" borderId="13" xfId="0" applyNumberFormat="1" applyFont="1" applyFill="1" applyBorder="1" applyAlignment="1">
      <alignment horizontal="center"/>
    </xf>
    <xf numFmtId="165" fontId="13" fillId="21" borderId="0" xfId="0" applyNumberFormat="1" applyFont="1" applyFill="1" applyBorder="1"/>
    <xf numFmtId="165" fontId="13" fillId="22" borderId="13" xfId="0" applyNumberFormat="1" applyFont="1" applyFill="1" applyBorder="1" applyAlignment="1">
      <alignment horizontal="center" vertical="top"/>
    </xf>
    <xf numFmtId="165" fontId="13" fillId="0" borderId="10" xfId="0" applyNumberFormat="1" applyFont="1" applyFill="1" applyBorder="1"/>
    <xf numFmtId="165" fontId="13" fillId="0" borderId="12" xfId="0" applyNumberFormat="1" applyFont="1" applyFill="1" applyBorder="1"/>
    <xf numFmtId="165" fontId="24" fillId="0" borderId="12" xfId="0" applyNumberFormat="1" applyFont="1" applyFill="1" applyBorder="1"/>
    <xf numFmtId="0" fontId="0" fillId="0" borderId="0" xfId="0" applyBorder="1"/>
    <xf numFmtId="165" fontId="24" fillId="22" borderId="14" xfId="0" applyNumberFormat="1" applyFont="1" applyFill="1" applyBorder="1" applyAlignment="1">
      <alignment horizontal="center"/>
    </xf>
    <xf numFmtId="165" fontId="10" fillId="0" borderId="0" xfId="0" applyNumberFormat="1" applyFont="1" applyFill="1"/>
    <xf numFmtId="165" fontId="27" fillId="0" borderId="0" xfId="0" applyNumberFormat="1" applyFont="1" applyFill="1"/>
    <xf numFmtId="165" fontId="13" fillId="0" borderId="0" xfId="0" applyNumberFormat="1" applyFont="1" applyFill="1" applyBorder="1"/>
    <xf numFmtId="165" fontId="13" fillId="0" borderId="0" xfId="0" applyNumberFormat="1" applyFont="1" applyFill="1"/>
    <xf numFmtId="165" fontId="13" fillId="0" borderId="0" xfId="0" applyNumberFormat="1" applyFont="1" applyFill="1" applyBorder="1" applyAlignment="1">
      <alignment horizontal="right"/>
    </xf>
    <xf numFmtId="165" fontId="24" fillId="0" borderId="0" xfId="0" applyNumberFormat="1" applyFont="1" applyFill="1"/>
    <xf numFmtId="165" fontId="28" fillId="0" borderId="0" xfId="0" applyNumberFormat="1" applyFont="1" applyFill="1"/>
    <xf numFmtId="165" fontId="24" fillId="22" borderId="0" xfId="0" applyNumberFormat="1" applyFont="1" applyFill="1" applyBorder="1"/>
    <xf numFmtId="165" fontId="13" fillId="22" borderId="15" xfId="0" applyNumberFormat="1" applyFont="1" applyFill="1" applyBorder="1"/>
    <xf numFmtId="165" fontId="13" fillId="22" borderId="16" xfId="0" applyNumberFormat="1" applyFont="1" applyFill="1" applyBorder="1"/>
    <xf numFmtId="165" fontId="13" fillId="22" borderId="0" xfId="0" applyNumberFormat="1" applyFont="1" applyFill="1" applyBorder="1"/>
    <xf numFmtId="165" fontId="13" fillId="0" borderId="17" xfId="0" applyNumberFormat="1" applyFont="1" applyFill="1" applyBorder="1" applyAlignment="1">
      <alignment horizontal="center"/>
    </xf>
    <xf numFmtId="165" fontId="24" fillId="20" borderId="12" xfId="0" applyNumberFormat="1" applyFont="1" applyFill="1" applyBorder="1"/>
    <xf numFmtId="165" fontId="26" fillId="0" borderId="0" xfId="0" applyNumberFormat="1" applyFont="1" applyFill="1" applyBorder="1"/>
    <xf numFmtId="49" fontId="26" fillId="0" borderId="0" xfId="0" applyNumberFormat="1" applyFont="1" applyBorder="1"/>
    <xf numFmtId="165" fontId="13" fillId="0" borderId="0" xfId="0" applyNumberFormat="1" applyFont="1" applyFill="1" applyBorder="1" applyAlignment="1">
      <alignment vertical="top" wrapText="1"/>
    </xf>
    <xf numFmtId="165" fontId="13" fillId="23" borderId="0" xfId="0" applyNumberFormat="1" applyFont="1" applyFill="1" applyBorder="1" applyAlignment="1">
      <alignment vertical="top" wrapText="1"/>
    </xf>
    <xf numFmtId="165" fontId="24" fillId="22" borderId="14" xfId="0" applyNumberFormat="1" applyFont="1" applyFill="1" applyBorder="1" applyAlignment="1">
      <alignment vertical="top" wrapText="1"/>
    </xf>
    <xf numFmtId="165" fontId="26" fillId="0" borderId="0" xfId="0" applyNumberFormat="1" applyFont="1" applyFill="1" applyBorder="1" applyAlignment="1">
      <alignment vertical="top" wrapText="1"/>
    </xf>
    <xf numFmtId="0" fontId="13" fillId="22" borderId="13" xfId="0" applyFont="1" applyFill="1" applyBorder="1"/>
    <xf numFmtId="165" fontId="13" fillId="23" borderId="16" xfId="0" applyNumberFormat="1" applyFont="1" applyFill="1" applyBorder="1" applyAlignment="1">
      <alignment horizontal="center"/>
    </xf>
    <xf numFmtId="165" fontId="13" fillId="23" borderId="18" xfId="0" applyNumberFormat="1" applyFont="1" applyFill="1" applyBorder="1" applyAlignment="1">
      <alignment horizontal="center"/>
    </xf>
    <xf numFmtId="165" fontId="13" fillId="23" borderId="16" xfId="0" applyNumberFormat="1" applyFont="1" applyFill="1" applyBorder="1"/>
    <xf numFmtId="165" fontId="13" fillId="23" borderId="18" xfId="0" applyNumberFormat="1" applyFont="1" applyFill="1" applyBorder="1"/>
    <xf numFmtId="165" fontId="13" fillId="22" borderId="13" xfId="0" applyNumberFormat="1" applyFont="1" applyFill="1" applyBorder="1" applyAlignment="1">
      <alignment vertical="top" wrapText="1"/>
    </xf>
    <xf numFmtId="165" fontId="24" fillId="23" borderId="13" xfId="0" applyNumberFormat="1" applyFont="1" applyFill="1" applyBorder="1" applyAlignment="1">
      <alignment vertical="top" wrapText="1"/>
    </xf>
    <xf numFmtId="165" fontId="24" fillId="23" borderId="19" xfId="0" applyNumberFormat="1" applyFont="1" applyFill="1" applyBorder="1" applyAlignment="1">
      <alignment vertical="top" wrapText="1"/>
    </xf>
    <xf numFmtId="165" fontId="24" fillId="23" borderId="20" xfId="0" applyNumberFormat="1" applyFont="1" applyFill="1" applyBorder="1" applyAlignment="1">
      <alignment vertical="top" wrapText="1"/>
    </xf>
    <xf numFmtId="165" fontId="13" fillId="22" borderId="14" xfId="0" applyNumberFormat="1" applyFont="1" applyFill="1" applyBorder="1" applyAlignment="1">
      <alignment vertical="top" wrapText="1"/>
    </xf>
    <xf numFmtId="165" fontId="13" fillId="18" borderId="12" xfId="0" applyNumberFormat="1" applyFont="1" applyFill="1" applyBorder="1"/>
    <xf numFmtId="0" fontId="31" fillId="0" borderId="0" xfId="0" applyFont="1" applyFill="1"/>
    <xf numFmtId="165" fontId="13" fillId="18" borderId="21" xfId="0" applyNumberFormat="1" applyFont="1" applyFill="1" applyBorder="1" applyAlignment="1">
      <alignment horizontal="center"/>
    </xf>
    <xf numFmtId="165" fontId="13" fillId="18" borderId="22" xfId="0" applyNumberFormat="1" applyFont="1" applyFill="1" applyBorder="1" applyAlignment="1">
      <alignment horizontal="center"/>
    </xf>
    <xf numFmtId="0" fontId="17" fillId="0" borderId="0" xfId="40" applyNumberFormat="1" applyFont="1" applyFill="1"/>
    <xf numFmtId="0" fontId="17" fillId="0" borderId="0" xfId="40" applyFont="1" applyFill="1"/>
    <xf numFmtId="0" fontId="32" fillId="0" borderId="0" xfId="40" applyFont="1"/>
    <xf numFmtId="0" fontId="33" fillId="0" borderId="0" xfId="40" applyFont="1"/>
    <xf numFmtId="14" fontId="14" fillId="0" borderId="0" xfId="40" applyNumberFormat="1" applyFont="1" applyFill="1" applyAlignment="1">
      <alignment horizontal="left"/>
    </xf>
    <xf numFmtId="0" fontId="16" fillId="0" borderId="0" xfId="40" applyFont="1" applyFill="1" applyAlignment="1">
      <alignment horizontal="left"/>
    </xf>
    <xf numFmtId="0" fontId="14" fillId="0" borderId="0" xfId="40" applyFont="1" applyFill="1"/>
    <xf numFmtId="49" fontId="14" fillId="0" borderId="0" xfId="40" applyNumberFormat="1" applyFont="1" applyFill="1"/>
    <xf numFmtId="14" fontId="35" fillId="0" borderId="0" xfId="40" applyNumberFormat="1" applyFont="1" applyFill="1" applyAlignment="1">
      <alignment horizontal="left"/>
    </xf>
    <xf numFmtId="0" fontId="36" fillId="0" borderId="0" xfId="40" applyFont="1" applyFill="1" applyAlignment="1">
      <alignment horizontal="left"/>
    </xf>
    <xf numFmtId="0" fontId="35" fillId="0" borderId="0" xfId="40" applyFont="1" applyFill="1"/>
    <xf numFmtId="49" fontId="35" fillId="0" borderId="0" xfId="40" applyNumberFormat="1" applyFont="1" applyFill="1"/>
    <xf numFmtId="0" fontId="34" fillId="0" borderId="0" xfId="40" applyFont="1" applyFill="1"/>
    <xf numFmtId="0" fontId="33" fillId="0" borderId="0" xfId="40" applyFont="1" applyFill="1"/>
    <xf numFmtId="0" fontId="6" fillId="0" borderId="0" xfId="40" applyFont="1" applyFill="1"/>
    <xf numFmtId="0" fontId="15" fillId="0" borderId="0" xfId="40" applyFont="1" applyFill="1"/>
    <xf numFmtId="0" fontId="14" fillId="0" borderId="0" xfId="40" applyNumberFormat="1" applyFont="1" applyFill="1"/>
    <xf numFmtId="0" fontId="5" fillId="0" borderId="0" xfId="0" applyFont="1" applyFill="1" applyAlignment="1"/>
    <xf numFmtId="165" fontId="29" fillId="23" borderId="0" xfId="0" applyNumberFormat="1" applyFont="1" applyFill="1" applyBorder="1" applyAlignment="1">
      <alignment vertical="center"/>
    </xf>
    <xf numFmtId="165" fontId="13" fillId="23" borderId="15" xfId="0" applyNumberFormat="1" applyFont="1" applyFill="1" applyBorder="1" applyAlignment="1">
      <alignment horizontal="left" vertical="center"/>
    </xf>
    <xf numFmtId="165" fontId="13" fillId="23" borderId="16" xfId="0" applyNumberFormat="1" applyFont="1" applyFill="1" applyBorder="1" applyAlignment="1">
      <alignment horizontal="center" vertical="center"/>
    </xf>
    <xf numFmtId="165" fontId="27" fillId="23" borderId="16" xfId="0" applyNumberFormat="1" applyFont="1" applyFill="1" applyBorder="1" applyAlignment="1">
      <alignment horizontal="center" vertical="center"/>
    </xf>
    <xf numFmtId="165" fontId="13" fillId="23" borderId="0" xfId="0" applyNumberFormat="1" applyFont="1" applyFill="1" applyBorder="1" applyAlignment="1">
      <alignment vertical="center"/>
    </xf>
    <xf numFmtId="165" fontId="13" fillId="23" borderId="16" xfId="0" applyNumberFormat="1" applyFont="1" applyFill="1" applyBorder="1" applyAlignment="1">
      <alignment vertical="center"/>
    </xf>
    <xf numFmtId="165" fontId="13" fillId="23" borderId="18" xfId="0" applyNumberFormat="1" applyFont="1" applyFill="1" applyBorder="1" applyAlignment="1">
      <alignment vertical="center"/>
    </xf>
    <xf numFmtId="165" fontId="24" fillId="22" borderId="13" xfId="0" applyNumberFormat="1" applyFont="1" applyFill="1" applyBorder="1" applyAlignment="1">
      <alignment vertical="center"/>
    </xf>
    <xf numFmtId="165" fontId="13" fillId="22" borderId="15" xfId="0" applyNumberFormat="1" applyFont="1" applyFill="1" applyBorder="1" applyAlignment="1">
      <alignment vertical="center"/>
    </xf>
    <xf numFmtId="165" fontId="13" fillId="22" borderId="16" xfId="0" applyNumberFormat="1" applyFont="1" applyFill="1" applyBorder="1" applyAlignment="1">
      <alignment vertical="center"/>
    </xf>
    <xf numFmtId="165" fontId="24" fillId="22" borderId="20" xfId="0" applyNumberFormat="1" applyFont="1" applyFill="1" applyBorder="1" applyAlignment="1">
      <alignment vertical="center"/>
    </xf>
    <xf numFmtId="165" fontId="37" fillId="18" borderId="12" xfId="0" applyNumberFormat="1" applyFont="1" applyFill="1" applyBorder="1"/>
    <xf numFmtId="0" fontId="6" fillId="0" borderId="0" xfId="0" applyFont="1" applyFill="1" applyAlignment="1"/>
    <xf numFmtId="165" fontId="20" fillId="18" borderId="0" xfId="0" applyNumberFormat="1" applyFont="1" applyFill="1" applyBorder="1" applyAlignment="1"/>
    <xf numFmtId="0" fontId="0" fillId="0" borderId="0" xfId="0" applyAlignment="1"/>
    <xf numFmtId="0" fontId="13" fillId="0" borderId="0" xfId="0" applyFont="1" applyFill="1" applyBorder="1"/>
    <xf numFmtId="165" fontId="13" fillId="0" borderId="21" xfId="0" applyNumberFormat="1" applyFont="1" applyFill="1" applyBorder="1" applyAlignment="1">
      <alignment horizontal="center"/>
    </xf>
    <xf numFmtId="165" fontId="13" fillId="18" borderId="23" xfId="0" applyNumberFormat="1" applyFont="1" applyFill="1" applyBorder="1" applyAlignment="1">
      <alignment horizontal="center"/>
    </xf>
    <xf numFmtId="165" fontId="24" fillId="0" borderId="10" xfId="0" applyNumberFormat="1" applyFont="1" applyFill="1" applyBorder="1"/>
    <xf numFmtId="165" fontId="13" fillId="22" borderId="10" xfId="0" applyNumberFormat="1" applyFont="1" applyFill="1" applyBorder="1"/>
    <xf numFmtId="0" fontId="39" fillId="20" borderId="0" xfId="40" applyFont="1" applyFill="1"/>
    <xf numFmtId="0" fontId="44" fillId="24" borderId="0" xfId="40" applyFont="1" applyFill="1"/>
    <xf numFmtId="0" fontId="39" fillId="24" borderId="0" xfId="40" applyFont="1" applyFill="1"/>
    <xf numFmtId="0" fontId="40" fillId="24" borderId="0" xfId="40" applyFont="1" applyFill="1"/>
    <xf numFmtId="0" fontId="40" fillId="25" borderId="0" xfId="40" applyFont="1" applyFill="1"/>
    <xf numFmtId="0" fontId="41" fillId="24" borderId="0" xfId="40" applyFont="1" applyFill="1"/>
    <xf numFmtId="14" fontId="42" fillId="24" borderId="0" xfId="40" applyNumberFormat="1" applyFont="1" applyFill="1" applyAlignment="1">
      <alignment horizontal="left"/>
    </xf>
    <xf numFmtId="0" fontId="43" fillId="24" borderId="0" xfId="40" applyFont="1" applyFill="1" applyAlignment="1">
      <alignment horizontal="left"/>
    </xf>
    <xf numFmtId="0" fontId="45" fillId="20" borderId="0" xfId="40" applyFont="1" applyFill="1"/>
    <xf numFmtId="14" fontId="39" fillId="20" borderId="0" xfId="40" applyNumberFormat="1" applyFont="1" applyFill="1" applyAlignment="1">
      <alignment horizontal="left"/>
    </xf>
    <xf numFmtId="0" fontId="39" fillId="20" borderId="0" xfId="40" applyNumberFormat="1" applyFont="1" applyFill="1"/>
    <xf numFmtId="0" fontId="41" fillId="26" borderId="0" xfId="40" applyFont="1" applyFill="1"/>
    <xf numFmtId="0" fontId="43" fillId="0" borderId="0" xfId="40" applyFont="1"/>
    <xf numFmtId="0" fontId="43" fillId="26" borderId="0" xfId="40" applyFont="1" applyFill="1"/>
    <xf numFmtId="0" fontId="39" fillId="0" borderId="0" xfId="40" applyFont="1"/>
    <xf numFmtId="49" fontId="43" fillId="27" borderId="0" xfId="40" applyNumberFormat="1" applyFont="1" applyFill="1"/>
    <xf numFmtId="0" fontId="39" fillId="28" borderId="0" xfId="40" applyNumberFormat="1" applyFont="1" applyFill="1"/>
    <xf numFmtId="49" fontId="42" fillId="28" borderId="0" xfId="40" applyNumberFormat="1" applyFont="1" applyFill="1"/>
    <xf numFmtId="0" fontId="5" fillId="0" borderId="0" xfId="0" applyFont="1" applyFill="1" applyAlignment="1">
      <alignment horizontal="right"/>
    </xf>
    <xf numFmtId="165" fontId="13" fillId="0" borderId="0" xfId="0" applyNumberFormat="1" applyFont="1" applyFill="1" applyBorder="1" applyAlignment="1"/>
    <xf numFmtId="0" fontId="0" fillId="0" borderId="0" xfId="0" applyFill="1" applyAlignment="1"/>
    <xf numFmtId="165" fontId="13" fillId="0" borderId="0" xfId="0" applyNumberFormat="1" applyFont="1" applyFill="1" applyBorder="1" applyAlignment="1">
      <alignment vertical="top"/>
    </xf>
    <xf numFmtId="165" fontId="13" fillId="0" borderId="0" xfId="0" applyNumberFormat="1" applyFont="1" applyFill="1" applyBorder="1" applyAlignment="1">
      <alignment horizontal="right" vertical="top"/>
    </xf>
    <xf numFmtId="0" fontId="0" fillId="0" borderId="0" xfId="0" applyFill="1"/>
    <xf numFmtId="165" fontId="13" fillId="0" borderId="10" xfId="0" applyNumberFormat="1" applyFont="1" applyBorder="1" applyAlignment="1">
      <alignment horizontal="right" vertical="top"/>
    </xf>
    <xf numFmtId="0" fontId="39" fillId="0" borderId="0" xfId="40" applyFont="1" applyFill="1"/>
    <xf numFmtId="166" fontId="13" fillId="19" borderId="0" xfId="0" applyNumberFormat="1" applyFont="1" applyFill="1" applyAlignment="1">
      <alignment horizontal="right"/>
    </xf>
    <xf numFmtId="166" fontId="13" fillId="19" borderId="0" xfId="0" applyNumberFormat="1" applyFont="1" applyFill="1" applyBorder="1" applyAlignment="1">
      <alignment horizontal="right" vertical="top"/>
    </xf>
    <xf numFmtId="166" fontId="13" fillId="19" borderId="11" xfId="0" applyNumberFormat="1" applyFont="1" applyFill="1" applyBorder="1" applyAlignment="1">
      <alignment horizontal="right"/>
    </xf>
    <xf numFmtId="166" fontId="13" fillId="19" borderId="10" xfId="0" applyNumberFormat="1" applyFont="1" applyFill="1" applyBorder="1" applyAlignment="1">
      <alignment horizontal="right" vertical="top"/>
    </xf>
    <xf numFmtId="166" fontId="13" fillId="18" borderId="10" xfId="0" applyNumberFormat="1" applyFont="1" applyFill="1" applyBorder="1" applyAlignment="1">
      <alignment horizontal="right" vertical="top"/>
    </xf>
    <xf numFmtId="166" fontId="13" fillId="0" borderId="10" xfId="0" applyNumberFormat="1" applyFont="1" applyBorder="1" applyAlignment="1">
      <alignment horizontal="right" vertical="top"/>
    </xf>
    <xf numFmtId="166" fontId="13" fillId="20" borderId="10" xfId="0" applyNumberFormat="1" applyFont="1" applyFill="1" applyBorder="1"/>
    <xf numFmtId="166" fontId="13" fillId="17" borderId="10" xfId="0" applyNumberFormat="1" applyFont="1" applyFill="1" applyBorder="1"/>
    <xf numFmtId="166" fontId="13" fillId="20" borderId="12" xfId="0" applyNumberFormat="1" applyFont="1" applyFill="1" applyBorder="1"/>
    <xf numFmtId="166" fontId="13" fillId="17" borderId="12" xfId="0" applyNumberFormat="1" applyFont="1" applyFill="1" applyBorder="1"/>
    <xf numFmtId="166" fontId="13" fillId="20" borderId="10" xfId="31" applyNumberFormat="1" applyFont="1" applyFill="1" applyBorder="1"/>
    <xf numFmtId="166" fontId="13" fillId="0" borderId="10" xfId="31" applyNumberFormat="1" applyFont="1" applyFill="1" applyBorder="1"/>
    <xf numFmtId="166" fontId="13" fillId="20" borderId="12" xfId="31" applyNumberFormat="1" applyFont="1" applyFill="1" applyBorder="1"/>
    <xf numFmtId="166" fontId="13" fillId="0" borderId="12" xfId="31" applyNumberFormat="1" applyFont="1" applyFill="1" applyBorder="1"/>
    <xf numFmtId="166" fontId="13" fillId="20" borderId="12" xfId="31" applyNumberFormat="1" applyFont="1" applyFill="1" applyBorder="1" applyAlignment="1"/>
    <xf numFmtId="166" fontId="13" fillId="0" borderId="12" xfId="31" applyNumberFormat="1" applyFont="1" applyFill="1" applyBorder="1" applyAlignment="1"/>
    <xf numFmtId="166" fontId="13" fillId="18" borderId="10" xfId="31" applyNumberFormat="1" applyFont="1" applyFill="1" applyBorder="1"/>
    <xf numFmtId="166" fontId="13" fillId="20" borderId="24" xfId="31" applyNumberFormat="1" applyFont="1" applyFill="1" applyBorder="1"/>
    <xf numFmtId="166" fontId="13" fillId="0" borderId="24" xfId="31" applyNumberFormat="1" applyFont="1" applyFill="1" applyBorder="1"/>
    <xf numFmtId="166" fontId="13" fillId="20" borderId="21" xfId="0" applyNumberFormat="1" applyFont="1" applyFill="1" applyBorder="1"/>
    <xf numFmtId="166" fontId="13" fillId="20" borderId="22" xfId="0" applyNumberFormat="1" applyFont="1" applyFill="1" applyBorder="1"/>
    <xf numFmtId="166" fontId="13" fillId="18" borderId="21" xfId="0" applyNumberFormat="1" applyFont="1" applyFill="1" applyBorder="1"/>
    <xf numFmtId="166" fontId="13" fillId="18" borderId="22" xfId="0" applyNumberFormat="1" applyFont="1" applyFill="1" applyBorder="1"/>
    <xf numFmtId="166" fontId="13" fillId="0" borderId="21" xfId="0" applyNumberFormat="1" applyFont="1" applyFill="1" applyBorder="1"/>
    <xf numFmtId="0" fontId="46" fillId="0" borderId="0" xfId="0" applyFont="1" applyFill="1"/>
    <xf numFmtId="0" fontId="47" fillId="0" borderId="0" xfId="0" applyFont="1" applyFill="1"/>
    <xf numFmtId="0" fontId="47" fillId="0" borderId="0" xfId="0" applyFont="1" applyFill="1" applyAlignment="1"/>
    <xf numFmtId="0" fontId="48" fillId="0" borderId="0" xfId="0" applyFont="1" applyFill="1" applyAlignment="1">
      <alignment horizontal="left"/>
    </xf>
    <xf numFmtId="0" fontId="40" fillId="0" borderId="0" xfId="40" applyFont="1"/>
    <xf numFmtId="0" fontId="40" fillId="0" borderId="0" xfId="40" quotePrefix="1" applyFont="1"/>
    <xf numFmtId="0" fontId="9" fillId="20" borderId="0" xfId="40" applyFont="1" applyFill="1"/>
    <xf numFmtId="0" fontId="9" fillId="0" borderId="0" xfId="40" applyFont="1" applyFill="1"/>
    <xf numFmtId="0" fontId="25" fillId="0" borderId="0" xfId="0" applyFont="1"/>
    <xf numFmtId="165" fontId="13" fillId="0" borderId="25" xfId="0" applyNumberFormat="1" applyFont="1" applyBorder="1" applyAlignment="1">
      <alignment horizontal="right" vertical="center"/>
    </xf>
    <xf numFmtId="166" fontId="13" fillId="19" borderId="25" xfId="0" applyNumberFormat="1" applyFont="1" applyFill="1" applyBorder="1" applyAlignment="1">
      <alignment horizontal="right" vertical="center"/>
    </xf>
    <xf numFmtId="165" fontId="8" fillId="0" borderId="0" xfId="0" applyNumberFormat="1" applyFont="1" applyFill="1" applyBorder="1" applyAlignment="1">
      <alignment vertical="top"/>
    </xf>
    <xf numFmtId="165" fontId="24" fillId="23" borderId="26" xfId="0" applyNumberFormat="1" applyFont="1" applyFill="1" applyBorder="1"/>
    <xf numFmtId="165" fontId="13" fillId="22" borderId="27" xfId="0" applyNumberFormat="1" applyFont="1" applyFill="1" applyBorder="1"/>
    <xf numFmtId="165" fontId="13" fillId="23" borderId="26" xfId="0" applyNumberFormat="1" applyFont="1" applyFill="1" applyBorder="1" applyAlignment="1">
      <alignment vertical="top" wrapText="1"/>
    </xf>
    <xf numFmtId="165" fontId="24" fillId="22" borderId="28" xfId="0" applyNumberFormat="1" applyFont="1" applyFill="1" applyBorder="1" applyAlignment="1">
      <alignment vertical="top" wrapText="1"/>
    </xf>
    <xf numFmtId="165" fontId="13" fillId="0" borderId="29" xfId="0" applyNumberFormat="1" applyFont="1" applyFill="1" applyBorder="1" applyAlignment="1">
      <alignment horizontal="center"/>
    </xf>
    <xf numFmtId="165" fontId="13" fillId="0" borderId="30" xfId="0" applyNumberFormat="1" applyFont="1" applyFill="1" applyBorder="1" applyAlignment="1">
      <alignment horizontal="center"/>
    </xf>
    <xf numFmtId="166" fontId="13" fillId="20" borderId="29" xfId="0" applyNumberFormat="1" applyFont="1" applyFill="1" applyBorder="1"/>
    <xf numFmtId="166" fontId="13" fillId="20" borderId="30" xfId="0" applyNumberFormat="1" applyFont="1" applyFill="1" applyBorder="1"/>
    <xf numFmtId="166" fontId="13" fillId="0" borderId="29" xfId="0" applyNumberFormat="1" applyFont="1" applyFill="1" applyBorder="1"/>
    <xf numFmtId="166" fontId="13" fillId="0" borderId="30" xfId="0" applyNumberFormat="1" applyFont="1" applyFill="1" applyBorder="1"/>
    <xf numFmtId="166" fontId="13" fillId="0" borderId="31" xfId="0" applyNumberFormat="1" applyFont="1" applyFill="1" applyBorder="1"/>
    <xf numFmtId="166" fontId="13" fillId="0" borderId="32" xfId="0" applyNumberFormat="1" applyFont="1" applyFill="1" applyBorder="1"/>
    <xf numFmtId="166" fontId="13" fillId="0" borderId="33" xfId="0" applyNumberFormat="1" applyFont="1" applyFill="1" applyBorder="1"/>
    <xf numFmtId="165" fontId="24" fillId="23" borderId="34" xfId="0" applyNumberFormat="1" applyFont="1" applyFill="1" applyBorder="1"/>
    <xf numFmtId="165" fontId="13" fillId="23" borderId="34" xfId="0" applyNumberFormat="1" applyFont="1" applyFill="1" applyBorder="1" applyAlignment="1">
      <alignment vertical="top" wrapText="1"/>
    </xf>
    <xf numFmtId="165" fontId="13" fillId="18" borderId="29" xfId="0" applyNumberFormat="1" applyFont="1" applyFill="1" applyBorder="1" applyAlignment="1">
      <alignment horizontal="center"/>
    </xf>
    <xf numFmtId="165" fontId="13" fillId="18" borderId="30" xfId="0" applyNumberFormat="1" applyFont="1" applyFill="1" applyBorder="1" applyAlignment="1">
      <alignment horizontal="center"/>
    </xf>
    <xf numFmtId="0" fontId="66" fillId="0" borderId="0" xfId="0" applyFont="1"/>
    <xf numFmtId="0" fontId="68" fillId="18" borderId="0" xfId="0" applyFont="1" applyFill="1" applyBorder="1" applyAlignment="1">
      <alignment vertical="top"/>
    </xf>
    <xf numFmtId="0" fontId="69" fillId="18" borderId="0" xfId="0" applyFont="1" applyFill="1" applyBorder="1"/>
    <xf numFmtId="165" fontId="37" fillId="19" borderId="0" xfId="0" applyNumberFormat="1" applyFont="1" applyFill="1" applyBorder="1" applyAlignment="1">
      <alignment horizontal="center" vertical="center"/>
    </xf>
    <xf numFmtId="165" fontId="37" fillId="18" borderId="0" xfId="0" applyNumberFormat="1" applyFont="1" applyFill="1" applyBorder="1" applyAlignment="1">
      <alignment horizontal="center" vertical="center"/>
    </xf>
    <xf numFmtId="165" fontId="71" fillId="0" borderId="35" xfId="0" applyNumberFormat="1" applyFont="1" applyBorder="1" applyAlignment="1">
      <alignment horizontal="center"/>
    </xf>
    <xf numFmtId="166" fontId="71" fillId="19" borderId="36" xfId="0" applyNumberFormat="1" applyFont="1" applyFill="1" applyBorder="1" applyAlignment="1">
      <alignment horizontal="right"/>
    </xf>
    <xf numFmtId="166" fontId="71" fillId="18" borderId="37" xfId="0" applyNumberFormat="1" applyFont="1" applyFill="1" applyBorder="1" applyAlignment="1">
      <alignment horizontal="right"/>
    </xf>
    <xf numFmtId="165" fontId="71" fillId="0" borderId="38" xfId="0" applyNumberFormat="1" applyFont="1" applyBorder="1" applyAlignment="1">
      <alignment horizontal="center" vertical="center"/>
    </xf>
    <xf numFmtId="165" fontId="71" fillId="0" borderId="36" xfId="0" applyNumberFormat="1" applyFont="1" applyBorder="1" applyAlignment="1">
      <alignment horizontal="center"/>
    </xf>
    <xf numFmtId="165" fontId="71" fillId="0" borderId="39" xfId="0" applyNumberFormat="1" applyFont="1" applyBorder="1" applyAlignment="1">
      <alignment vertical="top" wrapText="1"/>
    </xf>
    <xf numFmtId="165" fontId="71" fillId="0" borderId="40" xfId="0" applyNumberFormat="1" applyFont="1" applyBorder="1" applyAlignment="1">
      <alignment horizontal="center" vertical="center"/>
    </xf>
    <xf numFmtId="166" fontId="71" fillId="19" borderId="41" xfId="0" applyNumberFormat="1" applyFont="1" applyFill="1" applyBorder="1" applyAlignment="1">
      <alignment horizontal="right" vertical="center"/>
    </xf>
    <xf numFmtId="166" fontId="71" fillId="18" borderId="42" xfId="0" applyNumberFormat="1" applyFont="1" applyFill="1" applyBorder="1" applyAlignment="1">
      <alignment horizontal="right" vertical="center"/>
    </xf>
    <xf numFmtId="165" fontId="71" fillId="0" borderId="41" xfId="0" applyNumberFormat="1" applyFont="1" applyBorder="1" applyAlignment="1">
      <alignment horizontal="center" vertical="center"/>
    </xf>
    <xf numFmtId="166" fontId="71" fillId="18" borderId="43" xfId="0" applyNumberFormat="1" applyFont="1" applyFill="1" applyBorder="1" applyAlignment="1">
      <alignment horizontal="right" vertical="center"/>
    </xf>
    <xf numFmtId="165" fontId="71" fillId="0" borderId="36" xfId="0" applyNumberFormat="1" applyFont="1" applyBorder="1" applyAlignment="1">
      <alignment horizontal="center" vertical="center"/>
    </xf>
    <xf numFmtId="165" fontId="39" fillId="0" borderId="0" xfId="0" applyNumberFormat="1" applyFont="1" applyFill="1"/>
    <xf numFmtId="165" fontId="66" fillId="0" borderId="0" xfId="0" applyNumberFormat="1" applyFont="1" applyFill="1"/>
    <xf numFmtId="165" fontId="26" fillId="0" borderId="0" xfId="0" applyNumberFormat="1" applyFont="1" applyFill="1"/>
    <xf numFmtId="165" fontId="72" fillId="0" borderId="0" xfId="0" applyNumberFormat="1" applyFont="1" applyFill="1" applyBorder="1"/>
    <xf numFmtId="165" fontId="71" fillId="0" borderId="0" xfId="0" applyNumberFormat="1" applyFont="1" applyFill="1" applyBorder="1"/>
    <xf numFmtId="165" fontId="37" fillId="23" borderId="44" xfId="0" applyNumberFormat="1" applyFont="1" applyFill="1" applyBorder="1"/>
    <xf numFmtId="165" fontId="71" fillId="22" borderId="45" xfId="0" applyNumberFormat="1" applyFont="1" applyFill="1" applyBorder="1"/>
    <xf numFmtId="165" fontId="71" fillId="22" borderId="41" xfId="0" applyNumberFormat="1" applyFont="1" applyFill="1" applyBorder="1"/>
    <xf numFmtId="165" fontId="71" fillId="22" borderId="46" xfId="0" applyNumberFormat="1" applyFont="1" applyFill="1" applyBorder="1"/>
    <xf numFmtId="165" fontId="37" fillId="23" borderId="26" xfId="0" applyNumberFormat="1" applyFont="1" applyFill="1" applyBorder="1"/>
    <xf numFmtId="165" fontId="71" fillId="0" borderId="0" xfId="0" applyNumberFormat="1" applyFont="1" applyFill="1" applyBorder="1" applyAlignment="1">
      <alignment vertical="top" wrapText="1"/>
    </xf>
    <xf numFmtId="165" fontId="71" fillId="23" borderId="47" xfId="0" applyNumberFormat="1" applyFont="1" applyFill="1" applyBorder="1" applyAlignment="1">
      <alignment vertical="top" wrapText="1"/>
    </xf>
    <xf numFmtId="165" fontId="71" fillId="22" borderId="44" xfId="0" applyNumberFormat="1" applyFont="1" applyFill="1" applyBorder="1" applyAlignment="1">
      <alignment horizontal="left"/>
    </xf>
    <xf numFmtId="165" fontId="26" fillId="0" borderId="0" xfId="0" applyNumberFormat="1" applyFont="1" applyFill="1" applyAlignment="1"/>
    <xf numFmtId="165" fontId="13" fillId="18" borderId="48" xfId="0" applyNumberFormat="1" applyFont="1" applyFill="1" applyBorder="1"/>
    <xf numFmtId="165" fontId="26" fillId="0" borderId="49" xfId="0" applyNumberFormat="1" applyFont="1" applyFill="1" applyBorder="1"/>
    <xf numFmtId="49" fontId="26" fillId="0" borderId="49" xfId="0" applyNumberFormat="1" applyFont="1" applyBorder="1"/>
    <xf numFmtId="165" fontId="37" fillId="18" borderId="48" xfId="0" applyNumberFormat="1" applyFont="1" applyFill="1" applyBorder="1"/>
    <xf numFmtId="166" fontId="13" fillId="0" borderId="25" xfId="0" applyNumberFormat="1" applyFont="1" applyFill="1" applyBorder="1" applyAlignment="1">
      <alignment horizontal="right" vertical="center"/>
    </xf>
    <xf numFmtId="165" fontId="74" fillId="0" borderId="0" xfId="0" applyNumberFormat="1" applyFont="1" applyFill="1" applyAlignment="1"/>
    <xf numFmtId="166" fontId="71" fillId="19" borderId="38" xfId="0" applyNumberFormat="1" applyFont="1" applyFill="1" applyBorder="1" applyAlignment="1">
      <alignment horizontal="right" vertical="center"/>
    </xf>
    <xf numFmtId="166" fontId="71" fillId="18" borderId="50" xfId="0" applyNumberFormat="1" applyFont="1" applyFill="1" applyBorder="1" applyAlignment="1">
      <alignment horizontal="right" vertical="center"/>
    </xf>
    <xf numFmtId="0" fontId="39" fillId="0" borderId="0" xfId="0" applyFont="1" applyFill="1" applyAlignment="1"/>
    <xf numFmtId="0" fontId="39" fillId="0" borderId="0" xfId="0" applyFont="1" applyFill="1"/>
    <xf numFmtId="165" fontId="12" fillId="21" borderId="51" xfId="0" applyNumberFormat="1" applyFont="1" applyFill="1" applyBorder="1" applyAlignment="1">
      <alignment vertical="center"/>
    </xf>
    <xf numFmtId="165" fontId="13" fillId="0" borderId="11" xfId="0" applyNumberFormat="1" applyFont="1" applyFill="1" applyBorder="1"/>
    <xf numFmtId="165" fontId="71" fillId="0" borderId="52" xfId="0" applyNumberFormat="1" applyFont="1" applyBorder="1" applyAlignment="1">
      <alignment vertical="center" wrapText="1"/>
    </xf>
    <xf numFmtId="165" fontId="71" fillId="0" borderId="53" xfId="0" applyNumberFormat="1" applyFont="1" applyBorder="1" applyAlignment="1">
      <alignment vertical="center" wrapText="1"/>
    </xf>
    <xf numFmtId="165" fontId="70" fillId="0" borderId="54" xfId="0" applyNumberFormat="1" applyFont="1" applyBorder="1"/>
    <xf numFmtId="165" fontId="70" fillId="0" borderId="54" xfId="0" applyNumberFormat="1" applyFont="1" applyBorder="1" applyAlignment="1">
      <alignment vertical="center"/>
    </xf>
    <xf numFmtId="165" fontId="71" fillId="0" borderId="35" xfId="0" applyNumberFormat="1" applyFont="1" applyBorder="1" applyAlignment="1">
      <alignment horizontal="center" vertical="center"/>
    </xf>
    <xf numFmtId="166" fontId="71" fillId="19" borderId="36" xfId="0" applyNumberFormat="1" applyFont="1" applyFill="1" applyBorder="1" applyAlignment="1">
      <alignment horizontal="right" vertical="center"/>
    </xf>
    <xf numFmtId="166" fontId="71" fillId="18" borderId="37" xfId="0" applyNumberFormat="1" applyFont="1" applyFill="1" applyBorder="1" applyAlignment="1">
      <alignment horizontal="right" vertical="center"/>
    </xf>
    <xf numFmtId="166" fontId="71" fillId="19" borderId="40" xfId="0" applyNumberFormat="1" applyFont="1" applyFill="1" applyBorder="1" applyAlignment="1">
      <alignment horizontal="right" vertical="center"/>
    </xf>
    <xf numFmtId="165" fontId="71" fillId="0" borderId="55" xfId="0" applyNumberFormat="1" applyFont="1" applyBorder="1" applyAlignment="1">
      <alignment vertical="center" wrapText="1"/>
    </xf>
    <xf numFmtId="0" fontId="0" fillId="0" borderId="56" xfId="0" applyFill="1" applyBorder="1"/>
    <xf numFmtId="165" fontId="13" fillId="0" borderId="57" xfId="0" applyNumberFormat="1" applyFont="1" applyFill="1" applyBorder="1"/>
    <xf numFmtId="165" fontId="13" fillId="22" borderId="58" xfId="0" applyNumberFormat="1" applyFont="1" applyFill="1" applyBorder="1"/>
    <xf numFmtId="165" fontId="24" fillId="22" borderId="59" xfId="0" applyNumberFormat="1" applyFont="1" applyFill="1" applyBorder="1"/>
    <xf numFmtId="165" fontId="13" fillId="0" borderId="60" xfId="0" applyNumberFormat="1" applyFont="1" applyFill="1" applyBorder="1" applyAlignment="1">
      <alignment horizontal="center"/>
    </xf>
    <xf numFmtId="0" fontId="25" fillId="0" borderId="0" xfId="0" applyFont="1" applyAlignment="1"/>
    <xf numFmtId="0" fontId="2" fillId="0" borderId="0" xfId="0" applyFont="1"/>
    <xf numFmtId="165" fontId="10" fillId="0" borderId="0" xfId="0" applyNumberFormat="1" applyFont="1" applyFill="1" applyBorder="1"/>
    <xf numFmtId="165" fontId="2" fillId="0" borderId="0" xfId="0" applyNumberFormat="1" applyFont="1" applyFill="1" applyBorder="1"/>
    <xf numFmtId="165" fontId="19" fillId="0" borderId="0" xfId="0" applyNumberFormat="1" applyFont="1" applyFill="1" applyBorder="1"/>
    <xf numFmtId="0" fontId="48" fillId="0" borderId="0" xfId="0" applyFont="1" applyFill="1"/>
    <xf numFmtId="0" fontId="71" fillId="0" borderId="0" xfId="0" applyFont="1" applyAlignment="1">
      <alignment horizontal="left"/>
    </xf>
    <xf numFmtId="0" fontId="71" fillId="0" borderId="0" xfId="0" applyFont="1" applyFill="1"/>
    <xf numFmtId="166" fontId="13" fillId="29" borderId="25" xfId="0" applyNumberFormat="1" applyFont="1" applyFill="1" applyBorder="1" applyAlignment="1">
      <alignment horizontal="right" vertical="center"/>
    </xf>
    <xf numFmtId="165" fontId="13" fillId="23" borderId="25" xfId="0" applyNumberFormat="1" applyFont="1" applyFill="1" applyBorder="1" applyAlignment="1">
      <alignment horizontal="right" vertical="center"/>
    </xf>
    <xf numFmtId="166" fontId="13" fillId="29" borderId="10" xfId="0" applyNumberFormat="1" applyFont="1" applyFill="1" applyBorder="1" applyAlignment="1">
      <alignment horizontal="right" vertical="top"/>
    </xf>
    <xf numFmtId="166" fontId="13" fillId="23" borderId="10" xfId="0" applyNumberFormat="1" applyFont="1" applyFill="1" applyBorder="1" applyAlignment="1">
      <alignment horizontal="right" vertical="top"/>
    </xf>
    <xf numFmtId="165" fontId="71" fillId="0" borderId="12" xfId="0" applyNumberFormat="1" applyFont="1" applyFill="1" applyBorder="1"/>
    <xf numFmtId="165" fontId="26" fillId="0" borderId="61" xfId="0" applyNumberFormat="1" applyFont="1" applyFill="1" applyBorder="1"/>
    <xf numFmtId="0" fontId="75" fillId="0" borderId="62" xfId="0" applyFont="1" applyBorder="1"/>
    <xf numFmtId="0" fontId="71" fillId="0" borderId="0" xfId="0" applyFont="1" applyFill="1" applyAlignment="1">
      <alignment horizontal="left"/>
    </xf>
    <xf numFmtId="165" fontId="71" fillId="0" borderId="63" xfId="0" applyNumberFormat="1" applyFont="1" applyBorder="1" applyAlignment="1">
      <alignment vertical="center" wrapText="1"/>
    </xf>
    <xf numFmtId="0" fontId="71" fillId="0" borderId="25" xfId="0" applyFont="1" applyFill="1" applyBorder="1" applyAlignment="1">
      <alignment horizontal="left"/>
    </xf>
    <xf numFmtId="165" fontId="13" fillId="0" borderId="25" xfId="0" applyNumberFormat="1" applyFont="1" applyFill="1" applyBorder="1" applyAlignment="1">
      <alignment horizontal="left" vertical="center" wrapText="1"/>
    </xf>
    <xf numFmtId="165" fontId="71" fillId="0" borderId="63" xfId="0" applyNumberFormat="1" applyFont="1" applyBorder="1" applyAlignment="1">
      <alignment horizontal="left" vertical="center" wrapText="1"/>
    </xf>
    <xf numFmtId="0" fontId="0" fillId="0" borderId="25" xfId="0" applyBorder="1"/>
    <xf numFmtId="165" fontId="71" fillId="0" borderId="39" xfId="0" applyNumberFormat="1" applyFont="1" applyBorder="1" applyAlignment="1">
      <alignment horizontal="left" vertical="center" wrapText="1"/>
    </xf>
    <xf numFmtId="165" fontId="71" fillId="0" borderId="52" xfId="0" applyNumberFormat="1" applyFont="1" applyBorder="1" applyAlignment="1">
      <alignment horizontal="left" vertical="center" wrapText="1"/>
    </xf>
    <xf numFmtId="165" fontId="71" fillId="0" borderId="53" xfId="0" applyNumberFormat="1" applyFont="1" applyBorder="1" applyAlignment="1">
      <alignment horizontal="left" vertical="center" wrapText="1"/>
    </xf>
    <xf numFmtId="165" fontId="37" fillId="22" borderId="64" xfId="0" applyNumberFormat="1" applyFont="1" applyFill="1" applyBorder="1" applyAlignment="1">
      <alignment horizontal="left" vertical="center" wrapText="1"/>
    </xf>
    <xf numFmtId="0" fontId="0" fillId="0" borderId="0" xfId="0" applyAlignment="1">
      <alignment horizontal="right"/>
    </xf>
    <xf numFmtId="0" fontId="76" fillId="0" borderId="0" xfId="0" applyFont="1" applyAlignment="1">
      <alignment horizontal="right"/>
    </xf>
    <xf numFmtId="0" fontId="76" fillId="0" borderId="0" xfId="0" applyFont="1" applyAlignment="1">
      <alignment horizontal="right" vertical="center"/>
    </xf>
    <xf numFmtId="0" fontId="33" fillId="0" borderId="0" xfId="40" applyNumberFormat="1" applyFont="1" applyFill="1"/>
    <xf numFmtId="0" fontId="0" fillId="24" borderId="0" xfId="40" applyFont="1" applyFill="1"/>
    <xf numFmtId="0" fontId="77" fillId="0" borderId="0" xfId="40" applyFont="1"/>
    <xf numFmtId="165" fontId="24" fillId="23" borderId="0" xfId="0" applyNumberFormat="1" applyFont="1" applyFill="1" applyBorder="1"/>
    <xf numFmtId="165" fontId="13" fillId="0" borderId="23" xfId="0" applyNumberFormat="1" applyFont="1" applyFill="1" applyBorder="1" applyAlignment="1">
      <alignment horizontal="center"/>
    </xf>
    <xf numFmtId="166" fontId="13" fillId="20" borderId="23" xfId="0" applyNumberFormat="1" applyFont="1" applyFill="1" applyBorder="1"/>
    <xf numFmtId="166" fontId="13" fillId="0" borderId="23" xfId="0" applyNumberFormat="1" applyFont="1" applyFill="1" applyBorder="1"/>
    <xf numFmtId="166" fontId="13" fillId="0" borderId="65" xfId="0" applyNumberFormat="1" applyFont="1" applyFill="1" applyBorder="1"/>
    <xf numFmtId="165" fontId="37" fillId="23" borderId="66" xfId="0" applyNumberFormat="1" applyFont="1" applyFill="1" applyBorder="1" applyAlignment="1">
      <alignment vertical="center" wrapText="1"/>
    </xf>
    <xf numFmtId="166" fontId="78" fillId="30" borderId="21" xfId="0" applyNumberFormat="1" applyFont="1" applyFill="1" applyBorder="1"/>
    <xf numFmtId="49" fontId="39" fillId="27" borderId="0" xfId="40" applyNumberFormat="1" applyFont="1" applyFill="1"/>
    <xf numFmtId="49" fontId="39" fillId="24" borderId="0" xfId="40" applyNumberFormat="1" applyFont="1" applyFill="1"/>
    <xf numFmtId="165" fontId="71" fillId="0" borderId="10" xfId="0" applyNumberFormat="1" applyFont="1" applyFill="1" applyBorder="1"/>
    <xf numFmtId="165" fontId="24" fillId="31" borderId="10" xfId="0" applyNumberFormat="1" applyFont="1" applyFill="1" applyBorder="1" applyAlignment="1">
      <alignment horizontal="center" vertical="center"/>
    </xf>
    <xf numFmtId="166" fontId="13" fillId="31" borderId="0" xfId="0" applyNumberFormat="1" applyFont="1" applyFill="1" applyAlignment="1">
      <alignment horizontal="right"/>
    </xf>
    <xf numFmtId="166" fontId="13" fillId="31" borderId="0" xfId="0" applyNumberFormat="1" applyFont="1" applyFill="1" applyBorder="1" applyAlignment="1">
      <alignment horizontal="right" vertical="top"/>
    </xf>
    <xf numFmtId="166" fontId="13" fillId="31" borderId="11" xfId="0" applyNumberFormat="1" applyFont="1" applyFill="1" applyBorder="1" applyAlignment="1">
      <alignment horizontal="right"/>
    </xf>
    <xf numFmtId="166" fontId="13" fillId="31" borderId="10" xfId="0" applyNumberFormat="1" applyFont="1" applyFill="1" applyBorder="1" applyAlignment="1">
      <alignment horizontal="right" vertical="top"/>
    </xf>
    <xf numFmtId="166" fontId="71" fillId="19" borderId="67" xfId="0" applyNumberFormat="1" applyFont="1" applyFill="1" applyBorder="1" applyAlignment="1">
      <alignment horizontal="right" vertical="center"/>
    </xf>
    <xf numFmtId="166" fontId="71" fillId="18" borderId="68" xfId="0" applyNumberFormat="1" applyFont="1" applyFill="1" applyBorder="1" applyAlignment="1">
      <alignment horizontal="right" vertical="center"/>
    </xf>
    <xf numFmtId="165" fontId="37" fillId="22" borderId="15" xfId="0" applyNumberFormat="1" applyFont="1" applyFill="1" applyBorder="1"/>
    <xf numFmtId="165" fontId="13" fillId="0" borderId="69" xfId="0" applyNumberFormat="1" applyFont="1" applyFill="1" applyBorder="1" applyAlignment="1">
      <alignment horizontal="center"/>
    </xf>
    <xf numFmtId="166" fontId="13" fillId="20" borderId="69" xfId="0" applyNumberFormat="1" applyFont="1" applyFill="1" applyBorder="1"/>
    <xf numFmtId="166" fontId="13" fillId="0" borderId="69" xfId="0" applyNumberFormat="1" applyFont="1" applyFill="1" applyBorder="1"/>
    <xf numFmtId="166" fontId="13" fillId="0" borderId="70" xfId="0" applyNumberFormat="1" applyFont="1" applyFill="1" applyBorder="1"/>
    <xf numFmtId="165" fontId="37" fillId="22" borderId="16" xfId="0" applyNumberFormat="1" applyFont="1" applyFill="1" applyBorder="1"/>
    <xf numFmtId="165" fontId="24" fillId="22" borderId="71" xfId="0" applyNumberFormat="1" applyFont="1" applyFill="1" applyBorder="1" applyAlignment="1">
      <alignment vertical="top" wrapText="1"/>
    </xf>
    <xf numFmtId="165" fontId="13" fillId="22" borderId="86" xfId="0" applyNumberFormat="1" applyFont="1" applyFill="1" applyBorder="1"/>
    <xf numFmtId="165" fontId="24" fillId="22" borderId="87" xfId="0" applyNumberFormat="1" applyFont="1" applyFill="1" applyBorder="1" applyAlignment="1">
      <alignment vertical="top" wrapText="1"/>
    </xf>
    <xf numFmtId="165" fontId="24" fillId="22" borderId="72" xfId="0" applyNumberFormat="1" applyFont="1" applyFill="1" applyBorder="1" applyAlignment="1">
      <alignment horizontal="left"/>
    </xf>
    <xf numFmtId="0" fontId="79" fillId="0" borderId="0" xfId="40" applyFont="1"/>
    <xf numFmtId="165" fontId="71" fillId="22" borderId="73" xfId="0" applyNumberFormat="1" applyFont="1" applyFill="1" applyBorder="1" applyAlignment="1">
      <alignment horizontal="left"/>
    </xf>
    <xf numFmtId="165" fontId="80" fillId="0" borderId="0" xfId="0" applyNumberFormat="1" applyFont="1" applyFill="1" applyBorder="1"/>
    <xf numFmtId="165" fontId="80" fillId="0" borderId="0" xfId="0" applyNumberFormat="1" applyFont="1" applyFill="1"/>
    <xf numFmtId="165" fontId="29" fillId="32" borderId="44" xfId="0" applyNumberFormat="1" applyFont="1" applyFill="1" applyBorder="1" applyAlignment="1">
      <alignment vertical="center"/>
    </xf>
    <xf numFmtId="165" fontId="29" fillId="32" borderId="25" xfId="0" applyNumberFormat="1" applyFont="1" applyFill="1" applyBorder="1" applyAlignment="1">
      <alignment vertical="center"/>
    </xf>
    <xf numFmtId="165" fontId="30" fillId="32" borderId="25" xfId="0" applyNumberFormat="1" applyFont="1" applyFill="1" applyBorder="1" applyAlignment="1">
      <alignment vertical="center"/>
    </xf>
    <xf numFmtId="165" fontId="30" fillId="32" borderId="74" xfId="0" applyNumberFormat="1" applyFont="1" applyFill="1" applyBorder="1" applyAlignment="1">
      <alignment vertical="center"/>
    </xf>
    <xf numFmtId="0" fontId="80" fillId="0" borderId="0" xfId="0" applyFont="1"/>
    <xf numFmtId="165" fontId="12" fillId="32" borderId="0" xfId="0" applyNumberFormat="1" applyFont="1" applyFill="1" applyBorder="1" applyAlignment="1">
      <alignment vertical="center"/>
    </xf>
    <xf numFmtId="165" fontId="81" fillId="0" borderId="0" xfId="0" applyNumberFormat="1" applyFont="1"/>
    <xf numFmtId="165" fontId="81" fillId="0" borderId="11" xfId="0" applyNumberFormat="1" applyFont="1" applyBorder="1"/>
    <xf numFmtId="0" fontId="82" fillId="0" borderId="0" xfId="0" applyFont="1"/>
    <xf numFmtId="165" fontId="12" fillId="32" borderId="0" xfId="0" applyNumberFormat="1" applyFont="1" applyFill="1" applyAlignment="1">
      <alignment vertical="center"/>
    </xf>
    <xf numFmtId="165" fontId="21" fillId="32" borderId="0" xfId="0" applyNumberFormat="1" applyFont="1" applyFill="1" applyBorder="1" applyAlignment="1">
      <alignment horizontal="left"/>
    </xf>
    <xf numFmtId="165" fontId="13" fillId="32" borderId="0" xfId="0" applyNumberFormat="1" applyFont="1" applyFill="1" applyBorder="1"/>
    <xf numFmtId="165" fontId="80" fillId="0" borderId="0" xfId="0" applyNumberFormat="1" applyFont="1" applyFill="1" applyAlignment="1">
      <alignment horizontal="left"/>
    </xf>
    <xf numFmtId="0" fontId="38" fillId="32" borderId="0" xfId="0" applyFont="1" applyFill="1" applyBorder="1"/>
    <xf numFmtId="0" fontId="13" fillId="32" borderId="0" xfId="0" applyFont="1" applyFill="1" applyBorder="1"/>
    <xf numFmtId="165" fontId="24" fillId="32" borderId="0" xfId="0" applyNumberFormat="1" applyFont="1" applyFill="1" applyBorder="1" applyAlignment="1">
      <alignment vertical="top"/>
    </xf>
    <xf numFmtId="165" fontId="37" fillId="23" borderId="15" xfId="0" applyNumberFormat="1" applyFont="1" applyFill="1" applyBorder="1" applyAlignment="1">
      <alignment vertical="center"/>
    </xf>
    <xf numFmtId="165" fontId="29" fillId="32" borderId="0" xfId="0" applyNumberFormat="1" applyFont="1" applyFill="1" applyBorder="1" applyAlignment="1">
      <alignment vertical="center"/>
    </xf>
    <xf numFmtId="165" fontId="13" fillId="32" borderId="75" xfId="0" applyNumberFormat="1" applyFont="1" applyFill="1" applyBorder="1"/>
    <xf numFmtId="165" fontId="83" fillId="0" borderId="0" xfId="0" applyNumberFormat="1" applyFont="1" applyFill="1"/>
    <xf numFmtId="165" fontId="84" fillId="0" borderId="0" xfId="0" applyNumberFormat="1" applyFont="1" applyFill="1"/>
    <xf numFmtId="165" fontId="85" fillId="32" borderId="0" xfId="0" applyNumberFormat="1" applyFont="1" applyFill="1" applyBorder="1" applyAlignment="1">
      <alignment horizontal="center" vertical="center"/>
    </xf>
    <xf numFmtId="165" fontId="13" fillId="32" borderId="10" xfId="0" applyNumberFormat="1" applyFont="1" applyFill="1" applyBorder="1"/>
    <xf numFmtId="165" fontId="38" fillId="32" borderId="44" xfId="0" applyNumberFormat="1" applyFont="1" applyFill="1" applyBorder="1" applyAlignment="1">
      <alignment vertical="center"/>
    </xf>
    <xf numFmtId="165" fontId="73" fillId="32" borderId="25" xfId="0" applyNumberFormat="1" applyFont="1" applyFill="1" applyBorder="1" applyAlignment="1">
      <alignment vertical="center"/>
    </xf>
    <xf numFmtId="165" fontId="73" fillId="32" borderId="74" xfId="0" applyNumberFormat="1" applyFont="1" applyFill="1" applyBorder="1" applyAlignment="1">
      <alignment vertical="center"/>
    </xf>
    <xf numFmtId="165" fontId="67" fillId="32" borderId="0" xfId="0" applyNumberFormat="1" applyFont="1" applyFill="1" applyBorder="1" applyAlignment="1">
      <alignment vertical="top"/>
    </xf>
    <xf numFmtId="165" fontId="67" fillId="32" borderId="0" xfId="0" applyNumberFormat="1" applyFont="1" applyFill="1" applyBorder="1" applyAlignment="1">
      <alignment vertical="center"/>
    </xf>
    <xf numFmtId="165" fontId="81" fillId="0" borderId="76" xfId="0" applyNumberFormat="1" applyFont="1" applyBorder="1"/>
    <xf numFmtId="165" fontId="67" fillId="33" borderId="54" xfId="0" applyNumberFormat="1" applyFont="1" applyFill="1" applyBorder="1" applyAlignment="1">
      <alignment vertical="center"/>
    </xf>
    <xf numFmtId="165" fontId="67" fillId="33" borderId="0" xfId="0" applyNumberFormat="1" applyFont="1" applyFill="1" applyBorder="1" applyAlignment="1">
      <alignment vertical="center"/>
    </xf>
    <xf numFmtId="165" fontId="67" fillId="33" borderId="77" xfId="0" applyNumberFormat="1" applyFont="1" applyFill="1" applyBorder="1" applyAlignment="1">
      <alignment vertical="center"/>
    </xf>
    <xf numFmtId="165" fontId="81" fillId="0" borderId="78" xfId="0" applyNumberFormat="1" applyFont="1" applyBorder="1"/>
    <xf numFmtId="165" fontId="81" fillId="0" borderId="78" xfId="0" applyNumberFormat="1" applyFont="1" applyBorder="1" applyAlignment="1">
      <alignment vertical="center"/>
    </xf>
    <xf numFmtId="0" fontId="8" fillId="0" borderId="0" xfId="0" applyFont="1" applyAlignment="1">
      <alignment horizontal="center"/>
    </xf>
    <xf numFmtId="165" fontId="13" fillId="0" borderId="10" xfId="0" applyNumberFormat="1" applyFont="1" applyBorder="1" applyAlignment="1">
      <alignment vertical="top"/>
    </xf>
    <xf numFmtId="165" fontId="12" fillId="23" borderId="13" xfId="0" applyNumberFormat="1" applyFont="1" applyFill="1" applyBorder="1" applyAlignment="1">
      <alignment horizontal="center"/>
    </xf>
    <xf numFmtId="0" fontId="0" fillId="23" borderId="0" xfId="0" applyFill="1" applyAlignment="1">
      <alignment horizontal="center"/>
    </xf>
    <xf numFmtId="0" fontId="0" fillId="23" borderId="71" xfId="0" applyFill="1" applyBorder="1" applyAlignment="1">
      <alignment horizontal="center"/>
    </xf>
    <xf numFmtId="165" fontId="21" fillId="23" borderId="13" xfId="0" applyNumberFormat="1" applyFont="1" applyFill="1" applyBorder="1" applyAlignment="1">
      <alignment horizontal="center"/>
    </xf>
    <xf numFmtId="0" fontId="22" fillId="23" borderId="71" xfId="0" applyFont="1" applyFill="1" applyBorder="1" applyAlignment="1">
      <alignment horizontal="center"/>
    </xf>
    <xf numFmtId="165" fontId="24" fillId="17" borderId="10" xfId="0" applyNumberFormat="1" applyFont="1" applyFill="1" applyBorder="1" applyAlignment="1">
      <alignment vertical="top"/>
    </xf>
    <xf numFmtId="165" fontId="24" fillId="22" borderId="79" xfId="0" applyNumberFormat="1" applyFont="1" applyFill="1" applyBorder="1" applyAlignment="1">
      <alignment horizontal="center" vertical="center"/>
    </xf>
    <xf numFmtId="165" fontId="24" fillId="22" borderId="51" xfId="0" applyNumberFormat="1" applyFont="1" applyFill="1" applyBorder="1" applyAlignment="1">
      <alignment horizontal="center" vertical="center"/>
    </xf>
    <xf numFmtId="165" fontId="24" fillId="22" borderId="0" xfId="0" applyNumberFormat="1" applyFont="1" applyFill="1" applyAlignment="1">
      <alignment horizontal="center" vertical="center"/>
    </xf>
    <xf numFmtId="165" fontId="13" fillId="17" borderId="12" xfId="0" applyNumberFormat="1" applyFont="1" applyFill="1" applyBorder="1" applyAlignment="1">
      <alignment vertical="center"/>
    </xf>
    <xf numFmtId="165" fontId="24" fillId="17" borderId="0" xfId="0" applyNumberFormat="1" applyFont="1" applyFill="1"/>
    <xf numFmtId="0" fontId="71" fillId="0" borderId="0" xfId="0" applyFont="1" applyFill="1" applyAlignment="1">
      <alignment horizontal="left" vertical="center" wrapText="1"/>
    </xf>
    <xf numFmtId="0" fontId="80" fillId="0" borderId="0" xfId="0" applyFont="1"/>
    <xf numFmtId="165" fontId="24" fillId="22" borderId="0" xfId="0" applyNumberFormat="1" applyFont="1" applyFill="1" applyBorder="1" applyAlignment="1">
      <alignment horizontal="center" vertical="center"/>
    </xf>
    <xf numFmtId="0" fontId="10" fillId="0" borderId="0" xfId="0" applyFont="1" applyAlignment="1">
      <alignment horizontal="left" vertical="center" wrapText="1"/>
    </xf>
    <xf numFmtId="165" fontId="80" fillId="0" borderId="0" xfId="0" applyNumberFormat="1" applyFont="1" applyFill="1" applyAlignment="1">
      <alignment horizontal="left" wrapText="1"/>
    </xf>
    <xf numFmtId="165" fontId="24" fillId="22" borderId="13" xfId="0" applyNumberFormat="1" applyFont="1" applyFill="1" applyBorder="1" applyAlignment="1">
      <alignment vertical="top" wrapText="1"/>
    </xf>
    <xf numFmtId="165" fontId="24" fillId="22" borderId="80" xfId="0" applyNumberFormat="1" applyFont="1" applyFill="1" applyBorder="1" applyAlignment="1">
      <alignment vertical="top" wrapText="1"/>
    </xf>
    <xf numFmtId="165" fontId="24" fillId="22" borderId="81" xfId="0" applyNumberFormat="1" applyFont="1" applyFill="1" applyBorder="1" applyAlignment="1">
      <alignment vertical="top" wrapText="1"/>
    </xf>
    <xf numFmtId="165" fontId="24" fillId="22" borderId="82" xfId="0" applyNumberFormat="1" applyFont="1" applyFill="1" applyBorder="1" applyAlignment="1">
      <alignment vertical="top" wrapText="1"/>
    </xf>
    <xf numFmtId="165" fontId="29" fillId="32" borderId="44" xfId="0" applyNumberFormat="1" applyFont="1" applyFill="1" applyBorder="1" applyAlignment="1">
      <alignment horizontal="left" vertical="center" wrapText="1"/>
    </xf>
    <xf numFmtId="165" fontId="29" fillId="32" borderId="25" xfId="0" applyNumberFormat="1" applyFont="1" applyFill="1" applyBorder="1" applyAlignment="1">
      <alignment horizontal="left" vertical="center" wrapText="1"/>
    </xf>
    <xf numFmtId="165" fontId="29" fillId="32" borderId="74" xfId="0" applyNumberFormat="1" applyFont="1" applyFill="1" applyBorder="1" applyAlignment="1">
      <alignment horizontal="left" vertical="center" wrapText="1"/>
    </xf>
    <xf numFmtId="165" fontId="37" fillId="34" borderId="21" xfId="0" applyNumberFormat="1" applyFont="1" applyFill="1" applyBorder="1" applyAlignment="1">
      <alignment horizontal="center" vertical="center" wrapText="1"/>
    </xf>
    <xf numFmtId="165" fontId="37" fillId="34" borderId="21" xfId="0" applyNumberFormat="1" applyFont="1" applyFill="1" applyBorder="1" applyAlignment="1">
      <alignment horizontal="center" vertical="center"/>
    </xf>
    <xf numFmtId="165" fontId="80" fillId="0" borderId="0" xfId="0" applyNumberFormat="1" applyFont="1" applyFill="1" applyBorder="1" applyAlignment="1">
      <alignment horizontal="left"/>
    </xf>
    <xf numFmtId="165" fontId="80" fillId="0" borderId="0" xfId="0" applyNumberFormat="1" applyFont="1" applyFill="1" applyBorder="1" applyAlignment="1">
      <alignment horizontal="left" wrapText="1"/>
    </xf>
    <xf numFmtId="165" fontId="37" fillId="22" borderId="73" xfId="0" applyNumberFormat="1" applyFont="1" applyFill="1" applyBorder="1" applyAlignment="1">
      <alignment horizontal="left" vertical="top" wrapText="1"/>
    </xf>
    <xf numFmtId="165" fontId="37" fillId="22" borderId="83" xfId="0" applyNumberFormat="1" applyFont="1" applyFill="1" applyBorder="1" applyAlignment="1">
      <alignment horizontal="left" vertical="top" wrapText="1"/>
    </xf>
    <xf numFmtId="165" fontId="37" fillId="22" borderId="84" xfId="0" applyNumberFormat="1" applyFont="1" applyFill="1" applyBorder="1" applyAlignment="1">
      <alignment horizontal="left" vertical="top" wrapText="1"/>
    </xf>
    <xf numFmtId="165" fontId="37" fillId="22" borderId="47" xfId="0" applyNumberFormat="1" applyFont="1" applyFill="1" applyBorder="1" applyAlignment="1">
      <alignment horizontal="left" wrapText="1"/>
    </xf>
    <xf numFmtId="165" fontId="37" fillId="22" borderId="40" xfId="0" applyNumberFormat="1" applyFont="1" applyFill="1" applyBorder="1" applyAlignment="1">
      <alignment horizontal="left"/>
    </xf>
    <xf numFmtId="165" fontId="37" fillId="22" borderId="74" xfId="0" applyNumberFormat="1" applyFont="1" applyFill="1" applyBorder="1" applyAlignment="1">
      <alignment horizontal="left" vertical="top" wrapText="1"/>
    </xf>
    <xf numFmtId="165" fontId="37" fillId="22" borderId="40" xfId="0" applyNumberFormat="1" applyFont="1" applyFill="1" applyBorder="1" applyAlignment="1">
      <alignment horizontal="left" vertical="top" wrapText="1"/>
    </xf>
    <xf numFmtId="165" fontId="37" fillId="22" borderId="85" xfId="0" applyNumberFormat="1" applyFont="1" applyFill="1" applyBorder="1" applyAlignment="1">
      <alignment horizontal="left"/>
    </xf>
    <xf numFmtId="165" fontId="26" fillId="0" borderId="0" xfId="0" applyNumberFormat="1" applyFont="1" applyFill="1" applyAlignment="1">
      <alignment horizontal="left" vertical="center" wrapText="1"/>
    </xf>
    <xf numFmtId="0" fontId="71" fillId="0" borderId="35" xfId="0" applyFont="1" applyBorder="1" applyAlignment="1">
      <alignment horizontal="left" vertical="center" wrapText="1"/>
    </xf>
    <xf numFmtId="0" fontId="71" fillId="0" borderId="35" xfId="0" applyFont="1" applyBorder="1" applyAlignment="1">
      <alignment horizontal="left" vertical="center"/>
    </xf>
    <xf numFmtId="165" fontId="71" fillId="0" borderId="39" xfId="0" applyNumberFormat="1" applyFont="1" applyBorder="1" applyAlignment="1">
      <alignment horizontal="left" vertical="top" wrapText="1"/>
    </xf>
    <xf numFmtId="165" fontId="71" fillId="0" borderId="54" xfId="0" applyNumberFormat="1" applyFont="1" applyBorder="1" applyAlignment="1">
      <alignment horizontal="left" vertical="top" wrapText="1"/>
    </xf>
    <xf numFmtId="0" fontId="86" fillId="32" borderId="0" xfId="0" applyFont="1" applyFill="1" applyAlignment="1">
      <alignment horizontal="center" vertical="center"/>
    </xf>
    <xf numFmtId="0" fontId="87" fillId="33" borderId="0" xfId="0" applyFont="1" applyFill="1" applyAlignment="1">
      <alignment horizontal="left" vertical="center" wrapText="1"/>
    </xf>
  </cellXfs>
  <cellStyles count="52">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Komma" xfId="31" builtinId="3"/>
    <cellStyle name="Komma 2" xfId="32"/>
    <cellStyle name="Komma 3" xfId="33"/>
    <cellStyle name="Komma 4" xfId="34"/>
    <cellStyle name="Neutral" xfId="35" builtinId="28" customBuiltin="1"/>
    <cellStyle name="Notiz" xfId="36" builtinId="10" customBuiltin="1"/>
    <cellStyle name="Schlecht" xfId="37" builtinId="27" customBuiltin="1"/>
    <cellStyle name="Standard" xfId="0" builtinId="0"/>
    <cellStyle name="Standard 2" xfId="38"/>
    <cellStyle name="Standard 3" xfId="39"/>
    <cellStyle name="Standard_VdK20_Must_V210" xfId="40"/>
    <cellStyle name="test" xfId="41"/>
    <cellStyle name="test 2" xfId="42"/>
    <cellStyle name="test 3" xfId="43"/>
    <cellStyle name="Überschrift" xfId="44" builtinId="15" customBuiltin="1"/>
    <cellStyle name="Überschrift 1" xfId="45" builtinId="16" customBuiltin="1"/>
    <cellStyle name="Überschrift 2" xfId="46" builtinId="17" customBuiltin="1"/>
    <cellStyle name="Überschrift 3" xfId="47" builtinId="18" customBuiltin="1"/>
    <cellStyle name="Überschrift 4" xfId="48" builtinId="19" customBuiltin="1"/>
    <cellStyle name="Verknüpfte Zelle" xfId="49" builtinId="24" customBuiltin="1"/>
    <cellStyle name="Warnender Text" xfId="50" builtinId="11" customBuiltin="1"/>
    <cellStyle name="Zelle überprüfen" xfId="51"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381000</xdr:colOff>
      <xdr:row>4</xdr:row>
      <xdr:rowOff>133350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286000" cy="7620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72"/>
  <sheetViews>
    <sheetView showGridLines="0" showRowColHeaders="0" tabSelected="1" zoomScaleNormal="100" workbookViewId="0">
      <selection activeCell="B30" sqref="B30"/>
    </sheetView>
  </sheetViews>
  <sheetFormatPr baseColWidth="10" defaultColWidth="6.28515625" defaultRowHeight="15" customHeight="1"/>
  <cols>
    <col min="1" max="1" width="0.85546875" style="173" customWidth="1"/>
    <col min="2" max="2" width="27.7109375" style="5" customWidth="1"/>
    <col min="3" max="3" width="7.7109375" style="5" customWidth="1"/>
    <col min="4" max="7" width="13.7109375" style="5" customWidth="1"/>
    <col min="8" max="9" width="16.28515625" style="5" customWidth="1"/>
    <col min="10" max="16384" width="6.28515625" style="5"/>
  </cols>
  <sheetData>
    <row r="1" spans="1:10" ht="5.0999999999999996" customHeight="1"/>
    <row r="2" spans="1:10" ht="15" customHeight="1">
      <c r="B2" s="32"/>
      <c r="C2"/>
      <c r="D2"/>
      <c r="E2"/>
      <c r="G2" s="16" t="s">
        <v>296</v>
      </c>
      <c r="H2" s="82"/>
      <c r="I2" s="82"/>
    </row>
    <row r="3" spans="1:10" ht="15" customHeight="1">
      <c r="B3"/>
      <c r="C3"/>
      <c r="D3"/>
      <c r="E3"/>
      <c r="G3" s="31" t="s">
        <v>299</v>
      </c>
      <c r="H3" s="30"/>
      <c r="I3" s="30"/>
    </row>
    <row r="4" spans="1:10" ht="15" customHeight="1">
      <c r="B4"/>
      <c r="C4"/>
      <c r="D4"/>
      <c r="E4"/>
      <c r="G4" s="31" t="s">
        <v>300</v>
      </c>
      <c r="H4" s="30"/>
      <c r="I4" s="30"/>
      <c r="J4" s="6"/>
    </row>
    <row r="5" spans="1:10" ht="15" customHeight="1">
      <c r="B5"/>
      <c r="C5"/>
      <c r="D5"/>
      <c r="E5"/>
      <c r="G5" s="31" t="s">
        <v>301</v>
      </c>
      <c r="H5" s="30"/>
      <c r="I5" s="30"/>
      <c r="J5" s="6"/>
    </row>
    <row r="6" spans="1:10" ht="15" customHeight="1">
      <c r="B6"/>
      <c r="C6"/>
      <c r="D6"/>
      <c r="E6"/>
      <c r="G6" s="31" t="s">
        <v>302</v>
      </c>
      <c r="H6" s="30"/>
      <c r="I6" s="30"/>
      <c r="J6" s="6"/>
    </row>
    <row r="7" spans="1:10" ht="15" customHeight="1">
      <c r="B7"/>
      <c r="C7"/>
      <c r="D7"/>
      <c r="E7"/>
      <c r="G7" s="31" t="s">
        <v>303</v>
      </c>
      <c r="H7" s="30"/>
      <c r="I7" s="30"/>
    </row>
    <row r="8" spans="1:10" s="7" customFormat="1" ht="14.1" customHeight="1">
      <c r="A8" s="174"/>
      <c r="B8"/>
      <c r="C8"/>
      <c r="D8"/>
      <c r="E8"/>
      <c r="G8" s="31" t="s">
        <v>304</v>
      </c>
      <c r="H8" s="30"/>
      <c r="I8" s="30"/>
      <c r="J8"/>
    </row>
    <row r="9" spans="1:10" s="7" customFormat="1" ht="15" customHeight="1">
      <c r="A9" s="174"/>
      <c r="B9" s="11"/>
      <c r="C9" s="3"/>
      <c r="D9" s="4"/>
      <c r="E9" s="4"/>
      <c r="F9" s="4"/>
      <c r="G9" s="4"/>
      <c r="H9" s="4"/>
      <c r="I9" s="4"/>
    </row>
    <row r="10" spans="1:10" s="7" customFormat="1" ht="15" customHeight="1">
      <c r="A10" s="174"/>
    </row>
    <row r="11" spans="1:10" s="7" customFormat="1" ht="15" customHeight="1">
      <c r="A11" s="174"/>
    </row>
    <row r="12" spans="1:10" s="7" customFormat="1" ht="15" customHeight="1">
      <c r="A12" s="174"/>
      <c r="J12"/>
    </row>
    <row r="13" spans="1:10" s="7" customFormat="1" ht="15" customHeight="1">
      <c r="A13" s="174"/>
      <c r="J13"/>
    </row>
    <row r="14" spans="1:10" s="7" customFormat="1" ht="15" customHeight="1">
      <c r="A14" s="174"/>
      <c r="B14" s="232" t="s">
        <v>111</v>
      </c>
      <c r="C14" s="238"/>
      <c r="D14" s="238"/>
      <c r="E14" s="238"/>
      <c r="F14" s="238"/>
      <c r="G14" s="238"/>
      <c r="H14" s="238"/>
      <c r="I14" s="238"/>
      <c r="J14"/>
    </row>
    <row r="15" spans="1:10" s="7" customFormat="1" ht="6.75" customHeight="1">
      <c r="A15" s="174"/>
      <c r="B15" s="15"/>
      <c r="C15"/>
      <c r="D15"/>
      <c r="E15"/>
      <c r="F15"/>
      <c r="G15"/>
      <c r="H15"/>
      <c r="I15"/>
      <c r="J15"/>
    </row>
    <row r="16" spans="1:10" s="7" customFormat="1" ht="15" customHeight="1">
      <c r="A16" s="174"/>
      <c r="B16" s="325" t="str">
        <f>"Pfandbriefe outstanding and their cover"</f>
        <v>Pfandbriefe outstanding and their cover</v>
      </c>
      <c r="C16"/>
      <c r="D16"/>
      <c r="E16"/>
      <c r="F16"/>
      <c r="G16"/>
      <c r="H16"/>
      <c r="I16"/>
      <c r="J16"/>
    </row>
    <row r="17" spans="1:12" s="7" customFormat="1" ht="15" customHeight="1">
      <c r="A17" s="174"/>
      <c r="B17" s="325" t="str">
        <f>UebInstitutQuartal</f>
        <v>Q1 2022</v>
      </c>
      <c r="J17"/>
    </row>
    <row r="18" spans="1:12" s="7" customFormat="1" ht="21" customHeight="1">
      <c r="A18" s="174"/>
      <c r="B18"/>
      <c r="J18"/>
    </row>
    <row r="19" spans="1:12" s="115" customFormat="1" ht="13.9" customHeight="1">
      <c r="A19" s="176">
        <v>0</v>
      </c>
      <c r="B19" s="116" t="s">
        <v>112</v>
      </c>
      <c r="C19" s="116"/>
      <c r="D19" s="357" t="s">
        <v>117</v>
      </c>
      <c r="E19" s="359"/>
      <c r="F19" s="360" t="s">
        <v>118</v>
      </c>
      <c r="G19" s="361"/>
      <c r="H19" s="357" t="s">
        <v>119</v>
      </c>
      <c r="I19" s="358"/>
      <c r="J19" s="117"/>
      <c r="L19" s="241"/>
    </row>
    <row r="20" spans="1:12" s="7" customFormat="1" ht="15" customHeight="1">
      <c r="A20" s="176">
        <v>0</v>
      </c>
      <c r="B20" s="17"/>
      <c r="C20" s="18"/>
      <c r="D20" s="19" t="str">
        <f>AktQuartKurz &amp; " " &amp; AktJahr</f>
        <v>Q1 2022</v>
      </c>
      <c r="E20" s="300" t="str">
        <f>AktQuartKurz &amp; " " &amp; (AktJahr-1)</f>
        <v>Q1 2021</v>
      </c>
      <c r="F20" s="20" t="str">
        <f>D20</f>
        <v>Q1 2022</v>
      </c>
      <c r="G20" s="300" t="str">
        <f>E20</f>
        <v>Q1 2021</v>
      </c>
      <c r="H20" s="20" t="str">
        <f>D20</f>
        <v>Q1 2022</v>
      </c>
      <c r="I20" s="300" t="str">
        <f>E20</f>
        <v>Q1 2021</v>
      </c>
      <c r="J20"/>
      <c r="L20" s="242"/>
    </row>
    <row r="21" spans="1:12" s="7" customFormat="1" ht="15" customHeight="1">
      <c r="A21" s="176">
        <v>0</v>
      </c>
      <c r="B21" s="326" t="s">
        <v>113</v>
      </c>
      <c r="C21" s="21" t="str">
        <f>"(" &amp; Einheit_Waehrung &amp; ")"</f>
        <v>(€ mn.)</v>
      </c>
      <c r="D21" s="149">
        <v>75</v>
      </c>
      <c r="E21" s="301">
        <v>105</v>
      </c>
      <c r="F21" s="149">
        <v>75.8</v>
      </c>
      <c r="G21" s="301">
        <v>109.9</v>
      </c>
      <c r="H21" s="149">
        <v>71.7</v>
      </c>
      <c r="I21" s="301">
        <v>103.3</v>
      </c>
      <c r="J21"/>
    </row>
    <row r="22" spans="1:12" s="7" customFormat="1" ht="15" customHeight="1">
      <c r="A22" s="176">
        <v>0</v>
      </c>
      <c r="B22" s="23" t="s">
        <v>114</v>
      </c>
      <c r="C22" s="24" t="str">
        <f>C21</f>
        <v>(€ mn.)</v>
      </c>
      <c r="D22" s="150">
        <v>0</v>
      </c>
      <c r="E22" s="302">
        <v>0</v>
      </c>
      <c r="F22" s="150">
        <v>0</v>
      </c>
      <c r="G22" s="302">
        <v>0</v>
      </c>
      <c r="H22" s="150">
        <v>0</v>
      </c>
      <c r="I22" s="302">
        <v>0</v>
      </c>
      <c r="J22"/>
    </row>
    <row r="23" spans="1:12" s="7" customFormat="1" ht="15" customHeight="1">
      <c r="A23" s="176">
        <v>0</v>
      </c>
      <c r="B23" s="328" t="s">
        <v>115</v>
      </c>
      <c r="C23" s="25" t="str">
        <f>C21</f>
        <v>(€ mn.)</v>
      </c>
      <c r="D23" s="151">
        <v>294.10000000000002</v>
      </c>
      <c r="E23" s="303">
        <v>310.39999999999998</v>
      </c>
      <c r="F23" s="151">
        <v>305.89999999999998</v>
      </c>
      <c r="G23" s="303">
        <v>345</v>
      </c>
      <c r="H23" s="151">
        <v>268.2</v>
      </c>
      <c r="I23" s="303">
        <v>301.89999999999998</v>
      </c>
      <c r="J23"/>
    </row>
    <row r="24" spans="1:12" s="7" customFormat="1" ht="15" customHeight="1">
      <c r="A24" s="176">
        <v>0</v>
      </c>
      <c r="B24" s="26" t="s">
        <v>114</v>
      </c>
      <c r="C24" s="27" t="str">
        <f>C21</f>
        <v>(€ mn.)</v>
      </c>
      <c r="D24" s="152">
        <v>0</v>
      </c>
      <c r="E24" s="304">
        <v>0</v>
      </c>
      <c r="F24" s="152">
        <v>0</v>
      </c>
      <c r="G24" s="304">
        <v>0</v>
      </c>
      <c r="H24" s="152">
        <v>0</v>
      </c>
      <c r="I24" s="304">
        <v>0</v>
      </c>
      <c r="J24"/>
    </row>
    <row r="25" spans="1:12" s="7" customFormat="1" ht="15" customHeight="1">
      <c r="A25" s="176">
        <v>0</v>
      </c>
      <c r="B25" s="327" t="s">
        <v>238</v>
      </c>
      <c r="C25" s="22" t="str">
        <f>C21</f>
        <v>(€ mn.)</v>
      </c>
      <c r="D25" s="149">
        <f t="shared" ref="D25:I25" si="0">ROUND(D23-D21,1)</f>
        <v>219.1</v>
      </c>
      <c r="E25" s="301">
        <f t="shared" si="0"/>
        <v>205.4</v>
      </c>
      <c r="F25" s="149">
        <f t="shared" si="0"/>
        <v>230.1</v>
      </c>
      <c r="G25" s="301">
        <f t="shared" si="0"/>
        <v>235.1</v>
      </c>
      <c r="H25" s="149">
        <f t="shared" si="0"/>
        <v>196.5</v>
      </c>
      <c r="I25" s="301">
        <f t="shared" si="0"/>
        <v>198.6</v>
      </c>
      <c r="J25"/>
    </row>
    <row r="26" spans="1:12" s="7" customFormat="1" ht="15" customHeight="1">
      <c r="A26" s="176">
        <v>0</v>
      </c>
      <c r="B26" s="356" t="s">
        <v>116</v>
      </c>
      <c r="C26" s="356"/>
      <c r="D26" s="152">
        <f t="shared" ref="D26:I26" si="1">IF(D21=0,0,ROUND(100*D25/D21,1))</f>
        <v>292.10000000000002</v>
      </c>
      <c r="E26" s="304">
        <f t="shared" si="1"/>
        <v>195.6</v>
      </c>
      <c r="F26" s="152">
        <f t="shared" si="1"/>
        <v>303.60000000000002</v>
      </c>
      <c r="G26" s="304">
        <f t="shared" si="1"/>
        <v>213.9</v>
      </c>
      <c r="H26" s="152">
        <f t="shared" si="1"/>
        <v>274.10000000000002</v>
      </c>
      <c r="I26" s="304">
        <f t="shared" si="1"/>
        <v>192.3</v>
      </c>
      <c r="J26"/>
    </row>
    <row r="27" spans="1:12" s="7" customFormat="1" ht="12" hidden="1" customHeight="1">
      <c r="A27" s="174"/>
      <c r="B27" s="142"/>
      <c r="C27" s="144"/>
      <c r="D27" s="145"/>
      <c r="E27" s="145"/>
      <c r="F27" s="145"/>
      <c r="G27" s="145"/>
      <c r="H27" s="145"/>
      <c r="I27" s="145"/>
      <c r="J27" s="146"/>
    </row>
    <row r="28" spans="1:12" s="7" customFormat="1" ht="30" hidden="1" customHeight="1">
      <c r="A28" s="174"/>
      <c r="B28" s="277" t="s">
        <v>239</v>
      </c>
      <c r="C28" s="182" t="s">
        <v>120</v>
      </c>
      <c r="D28" s="183">
        <v>0</v>
      </c>
      <c r="E28" s="237">
        <v>0</v>
      </c>
      <c r="F28" s="183">
        <v>0</v>
      </c>
      <c r="G28" s="237">
        <v>0</v>
      </c>
      <c r="H28" s="267"/>
      <c r="I28" s="268"/>
      <c r="J28" s="146"/>
    </row>
    <row r="29" spans="1:12" s="7" customFormat="1" ht="15" hidden="1" customHeight="1">
      <c r="A29" s="176">
        <v>0</v>
      </c>
      <c r="B29" s="356" t="s">
        <v>116</v>
      </c>
      <c r="C29" s="356"/>
      <c r="D29" s="152">
        <f>IF(D21=0,0,ROUND(100*D28/D21,1))</f>
        <v>0</v>
      </c>
      <c r="E29" s="153">
        <f>IF(E21=0,0,ROUND(100*E28/E21,1))</f>
        <v>0</v>
      </c>
      <c r="F29" s="152">
        <f>IF(F21=0,0,ROUND(100*F28/F21,1))</f>
        <v>0</v>
      </c>
      <c r="G29" s="154">
        <f>IF(G21=0,0,ROUND(100*G28/G21,1))</f>
        <v>0</v>
      </c>
      <c r="H29" s="269"/>
      <c r="I29" s="270"/>
      <c r="J29"/>
    </row>
    <row r="30" spans="1:12" s="7" customFormat="1" ht="12" customHeight="1">
      <c r="A30" s="174"/>
      <c r="B30" s="142" t="str">
        <f>FnRwbBerH</f>
        <v>* The static approach was used for calculating the risk-adjusted net present value
   according to section 5 para. 1 no. 1 of the Net Present Value Regulation (PfandBarwertV).</v>
      </c>
      <c r="C30" s="144"/>
      <c r="D30" s="145"/>
      <c r="E30" s="145"/>
      <c r="F30" s="145"/>
      <c r="G30" s="145"/>
      <c r="H30" s="145"/>
      <c r="I30" s="145"/>
      <c r="J30" s="146"/>
    </row>
    <row r="31" spans="1:12" ht="20.100000000000001" customHeight="1">
      <c r="B31" s="12"/>
      <c r="C31" s="12"/>
      <c r="D31" s="7"/>
      <c r="E31" s="7"/>
      <c r="F31" s="7"/>
      <c r="G31" s="7"/>
      <c r="H31" s="7"/>
      <c r="I31" s="12"/>
      <c r="J31"/>
    </row>
    <row r="32" spans="1:12" s="115" customFormat="1" ht="13.9" customHeight="1">
      <c r="A32" s="176">
        <v>1</v>
      </c>
      <c r="B32" s="116" t="s">
        <v>112</v>
      </c>
      <c r="C32" s="116"/>
      <c r="D32" s="357" t="s">
        <v>117</v>
      </c>
      <c r="E32" s="359"/>
      <c r="F32" s="360" t="s">
        <v>118</v>
      </c>
      <c r="G32" s="361"/>
      <c r="H32" s="357" t="s">
        <v>119</v>
      </c>
      <c r="I32" s="358"/>
      <c r="J32" s="117"/>
    </row>
    <row r="33" spans="1:10" ht="15" customHeight="1">
      <c r="A33" s="176">
        <v>1</v>
      </c>
      <c r="B33" s="17"/>
      <c r="C33" s="18"/>
      <c r="D33" s="19" t="str">
        <f>AktQuartKurz &amp; " " &amp; AktJahr</f>
        <v>Q1 2022</v>
      </c>
      <c r="E33" s="300" t="str">
        <f>AktQuartKurz &amp; " " &amp; (AktJahr-1)</f>
        <v>Q1 2021</v>
      </c>
      <c r="F33" s="20" t="str">
        <f>D33</f>
        <v>Q1 2022</v>
      </c>
      <c r="G33" s="300" t="str">
        <f>E33</f>
        <v>Q1 2021</v>
      </c>
      <c r="H33" s="20" t="str">
        <f>D33</f>
        <v>Q1 2022</v>
      </c>
      <c r="I33" s="300" t="str">
        <f>E33</f>
        <v>Q1 2021</v>
      </c>
      <c r="J33"/>
    </row>
    <row r="34" spans="1:10" ht="15" customHeight="1">
      <c r="A34" s="176">
        <v>1</v>
      </c>
      <c r="B34" s="326" t="s">
        <v>121</v>
      </c>
      <c r="C34" s="21" t="str">
        <f>"(" &amp; Einheit_Waehrung &amp; ")"</f>
        <v>(€ mn.)</v>
      </c>
      <c r="D34" s="149">
        <v>0</v>
      </c>
      <c r="E34" s="301">
        <v>0</v>
      </c>
      <c r="F34" s="149">
        <v>0</v>
      </c>
      <c r="G34" s="301">
        <v>0</v>
      </c>
      <c r="H34" s="149">
        <v>0</v>
      </c>
      <c r="I34" s="301">
        <v>0</v>
      </c>
      <c r="J34"/>
    </row>
    <row r="35" spans="1:10" s="7" customFormat="1" ht="15" customHeight="1">
      <c r="A35" s="176">
        <v>1</v>
      </c>
      <c r="B35" s="28" t="s">
        <v>114</v>
      </c>
      <c r="C35" s="29" t="str">
        <f>C34</f>
        <v>(€ mn.)</v>
      </c>
      <c r="D35" s="150">
        <v>0</v>
      </c>
      <c r="E35" s="302">
        <v>0</v>
      </c>
      <c r="F35" s="150">
        <v>0</v>
      </c>
      <c r="G35" s="302">
        <v>0</v>
      </c>
      <c r="H35" s="150">
        <v>0</v>
      </c>
      <c r="I35" s="302">
        <v>0</v>
      </c>
      <c r="J35"/>
    </row>
    <row r="36" spans="1:10" s="7" customFormat="1" ht="15" customHeight="1">
      <c r="A36" s="176">
        <v>1</v>
      </c>
      <c r="B36" s="327" t="s">
        <v>115</v>
      </c>
      <c r="C36" s="22" t="str">
        <f>C34</f>
        <v>(€ mn.)</v>
      </c>
      <c r="D36" s="151">
        <v>0</v>
      </c>
      <c r="E36" s="303">
        <v>0</v>
      </c>
      <c r="F36" s="151">
        <v>0</v>
      </c>
      <c r="G36" s="303">
        <v>0</v>
      </c>
      <c r="H36" s="151">
        <v>0</v>
      </c>
      <c r="I36" s="303">
        <v>0</v>
      </c>
      <c r="J36"/>
    </row>
    <row r="37" spans="1:10" s="7" customFormat="1" ht="15" customHeight="1">
      <c r="A37" s="176">
        <v>1</v>
      </c>
      <c r="B37" s="28" t="s">
        <v>114</v>
      </c>
      <c r="C37" s="147" t="str">
        <f>C34</f>
        <v>(€ mn.)</v>
      </c>
      <c r="D37" s="152">
        <v>0</v>
      </c>
      <c r="E37" s="304">
        <v>0</v>
      </c>
      <c r="F37" s="152">
        <v>0</v>
      </c>
      <c r="G37" s="304">
        <v>0</v>
      </c>
      <c r="H37" s="152">
        <v>0</v>
      </c>
      <c r="I37" s="304">
        <v>0</v>
      </c>
      <c r="J37"/>
    </row>
    <row r="38" spans="1:10" s="7" customFormat="1" ht="15" customHeight="1">
      <c r="A38" s="176">
        <v>1</v>
      </c>
      <c r="B38" s="327" t="s">
        <v>238</v>
      </c>
      <c r="C38" s="22" t="str">
        <f>C34</f>
        <v>(€ mn.)</v>
      </c>
      <c r="D38" s="149">
        <f t="shared" ref="D38:I38" si="2">ROUND(D36-D34,1)</f>
        <v>0</v>
      </c>
      <c r="E38" s="301">
        <f t="shared" si="2"/>
        <v>0</v>
      </c>
      <c r="F38" s="149">
        <f t="shared" si="2"/>
        <v>0</v>
      </c>
      <c r="G38" s="301">
        <f t="shared" si="2"/>
        <v>0</v>
      </c>
      <c r="H38" s="149">
        <f t="shared" si="2"/>
        <v>0</v>
      </c>
      <c r="I38" s="301">
        <f t="shared" si="2"/>
        <v>0</v>
      </c>
      <c r="J38"/>
    </row>
    <row r="39" spans="1:10" s="7" customFormat="1" ht="15" customHeight="1">
      <c r="A39" s="176">
        <v>1</v>
      </c>
      <c r="B39" s="356" t="s">
        <v>116</v>
      </c>
      <c r="C39" s="356"/>
      <c r="D39" s="152">
        <f t="shared" ref="D39:I39" si="3">IF(D34=0,0,ROUND(100*D38/D34,1))</f>
        <v>0</v>
      </c>
      <c r="E39" s="304">
        <f t="shared" si="3"/>
        <v>0</v>
      </c>
      <c r="F39" s="152">
        <f t="shared" si="3"/>
        <v>0</v>
      </c>
      <c r="G39" s="304">
        <f t="shared" si="3"/>
        <v>0</v>
      </c>
      <c r="H39" s="152">
        <f t="shared" si="3"/>
        <v>0</v>
      </c>
      <c r="I39" s="304">
        <f t="shared" si="3"/>
        <v>0</v>
      </c>
      <c r="J39"/>
    </row>
    <row r="40" spans="1:10" s="7" customFormat="1" ht="12" hidden="1" customHeight="1">
      <c r="A40" s="174"/>
      <c r="B40" s="142"/>
      <c r="C40" s="144"/>
      <c r="D40" s="145"/>
      <c r="E40" s="145"/>
      <c r="F40" s="145"/>
      <c r="G40" s="145"/>
      <c r="H40" s="145"/>
      <c r="I40" s="145"/>
      <c r="J40" s="146"/>
    </row>
    <row r="41" spans="1:10" s="7" customFormat="1" ht="30" hidden="1" customHeight="1">
      <c r="A41" s="174"/>
      <c r="B41" s="277" t="s">
        <v>237</v>
      </c>
      <c r="C41" s="182" t="s">
        <v>120</v>
      </c>
      <c r="D41" s="183">
        <v>0</v>
      </c>
      <c r="E41" s="237">
        <v>0</v>
      </c>
      <c r="F41" s="183">
        <v>0</v>
      </c>
      <c r="G41" s="237">
        <v>0</v>
      </c>
      <c r="H41" s="267"/>
      <c r="I41" s="268"/>
      <c r="J41" s="146"/>
    </row>
    <row r="42" spans="1:10" s="7" customFormat="1" ht="15" hidden="1" customHeight="1">
      <c r="A42" s="176">
        <v>0</v>
      </c>
      <c r="B42" s="356" t="s">
        <v>116</v>
      </c>
      <c r="C42" s="356"/>
      <c r="D42" s="152">
        <f>IF(D34=0,0,ROUND(100*D41/D34,1))</f>
        <v>0</v>
      </c>
      <c r="E42" s="153">
        <f>IF(E34=0,0,ROUND(100*E41/E34,1))</f>
        <v>0</v>
      </c>
      <c r="F42" s="152">
        <f>IF(F34=0,0,ROUND(100*F41/F34,1))</f>
        <v>0</v>
      </c>
      <c r="G42" s="154">
        <f>IF(G34=0,0,ROUND(100*G41/G34,1))</f>
        <v>0</v>
      </c>
      <c r="H42" s="269"/>
      <c r="I42" s="270"/>
      <c r="J42"/>
    </row>
    <row r="43" spans="1:10" s="115" customFormat="1" ht="12" customHeight="1">
      <c r="A43" s="175"/>
      <c r="B43" s="142" t="str">
        <f>FnRwbBerO</f>
        <v>* -</v>
      </c>
      <c r="C43" s="142"/>
      <c r="D43" s="56"/>
      <c r="E43" s="56"/>
      <c r="F43" s="56"/>
      <c r="G43" s="56"/>
      <c r="H43" s="56"/>
      <c r="I43" s="56"/>
      <c r="J43" s="143"/>
    </row>
    <row r="44" spans="1:10" s="7" customFormat="1" ht="20.100000000000001" customHeight="1">
      <c r="A44" s="174"/>
      <c r="B44" s="12"/>
      <c r="C44" s="12"/>
      <c r="I44" s="12"/>
      <c r="J44"/>
    </row>
    <row r="45" spans="1:10" s="115" customFormat="1" ht="13.9" customHeight="1">
      <c r="A45" s="176">
        <v>2</v>
      </c>
      <c r="B45" s="116" t="s">
        <v>112</v>
      </c>
      <c r="C45" s="116"/>
      <c r="D45" s="357" t="s">
        <v>117</v>
      </c>
      <c r="E45" s="359"/>
      <c r="F45" s="360" t="s">
        <v>118</v>
      </c>
      <c r="G45" s="361"/>
      <c r="H45" s="357" t="s">
        <v>119</v>
      </c>
      <c r="I45" s="358"/>
      <c r="J45" s="117"/>
    </row>
    <row r="46" spans="1:10" s="7" customFormat="1" ht="15" customHeight="1">
      <c r="A46" s="176">
        <v>2</v>
      </c>
      <c r="B46" s="17"/>
      <c r="C46" s="18"/>
      <c r="D46" s="19" t="str">
        <f>AktQuartKurz &amp; " " &amp; AktJahr</f>
        <v>Q1 2022</v>
      </c>
      <c r="E46" s="300" t="str">
        <f>AktQuartKurz &amp; " " &amp; (AktJahr-1)</f>
        <v>Q1 2021</v>
      </c>
      <c r="F46" s="20" t="str">
        <f>D46</f>
        <v>Q1 2022</v>
      </c>
      <c r="G46" s="300" t="str">
        <f>E46</f>
        <v>Q1 2021</v>
      </c>
      <c r="H46" s="20" t="str">
        <f>D46</f>
        <v>Q1 2022</v>
      </c>
      <c r="I46" s="300" t="str">
        <f>E46</f>
        <v>Q1 2021</v>
      </c>
      <c r="J46"/>
    </row>
    <row r="47" spans="1:10" s="7" customFormat="1" ht="15" customHeight="1">
      <c r="A47" s="176">
        <v>2</v>
      </c>
      <c r="B47" s="326" t="s">
        <v>122</v>
      </c>
      <c r="C47" s="21" t="str">
        <f>"(" &amp; Einheit_Waehrung &amp; ")"</f>
        <v>(€ mn.)</v>
      </c>
      <c r="D47" s="149">
        <v>0</v>
      </c>
      <c r="E47" s="301">
        <v>0</v>
      </c>
      <c r="F47" s="149">
        <v>0</v>
      </c>
      <c r="G47" s="301">
        <v>0</v>
      </c>
      <c r="H47" s="149">
        <v>0</v>
      </c>
      <c r="I47" s="301">
        <v>0</v>
      </c>
      <c r="J47"/>
    </row>
    <row r="48" spans="1:10" ht="15" customHeight="1">
      <c r="A48" s="176">
        <v>2</v>
      </c>
      <c r="B48" s="28" t="s">
        <v>114</v>
      </c>
      <c r="C48" s="29" t="str">
        <f>C47</f>
        <v>(€ mn.)</v>
      </c>
      <c r="D48" s="152">
        <v>0</v>
      </c>
      <c r="E48" s="304">
        <v>0</v>
      </c>
      <c r="F48" s="152">
        <v>0</v>
      </c>
      <c r="G48" s="304">
        <v>0</v>
      </c>
      <c r="H48" s="152">
        <v>0</v>
      </c>
      <c r="I48" s="304">
        <v>0</v>
      </c>
      <c r="J48"/>
    </row>
    <row r="49" spans="1:10" ht="15" customHeight="1">
      <c r="A49" s="176">
        <v>2</v>
      </c>
      <c r="B49" s="327" t="s">
        <v>115</v>
      </c>
      <c r="C49" s="22" t="str">
        <f>C47</f>
        <v>(€ mn.)</v>
      </c>
      <c r="D49" s="149">
        <v>0</v>
      </c>
      <c r="E49" s="301">
        <v>0</v>
      </c>
      <c r="F49" s="149">
        <v>0</v>
      </c>
      <c r="G49" s="301">
        <v>0</v>
      </c>
      <c r="H49" s="149">
        <v>0</v>
      </c>
      <c r="I49" s="301">
        <v>0</v>
      </c>
      <c r="J49"/>
    </row>
    <row r="50" spans="1:10" ht="15" customHeight="1">
      <c r="A50" s="176">
        <v>2</v>
      </c>
      <c r="B50" s="28" t="s">
        <v>114</v>
      </c>
      <c r="C50" s="147" t="str">
        <f>C47</f>
        <v>(€ mn.)</v>
      </c>
      <c r="D50" s="152">
        <v>0</v>
      </c>
      <c r="E50" s="304">
        <v>0</v>
      </c>
      <c r="F50" s="152">
        <v>0</v>
      </c>
      <c r="G50" s="304">
        <v>0</v>
      </c>
      <c r="H50" s="152">
        <v>0</v>
      </c>
      <c r="I50" s="304">
        <v>0</v>
      </c>
      <c r="J50"/>
    </row>
    <row r="51" spans="1:10" ht="15" customHeight="1">
      <c r="A51" s="176">
        <v>2</v>
      </c>
      <c r="B51" s="327" t="s">
        <v>238</v>
      </c>
      <c r="C51" s="22" t="str">
        <f>C47</f>
        <v>(€ mn.)</v>
      </c>
      <c r="D51" s="149">
        <f t="shared" ref="D51:I51" si="4">ROUND(D49-D47,1)</f>
        <v>0</v>
      </c>
      <c r="E51" s="301">
        <f t="shared" si="4"/>
        <v>0</v>
      </c>
      <c r="F51" s="149">
        <f t="shared" si="4"/>
        <v>0</v>
      </c>
      <c r="G51" s="301">
        <f t="shared" si="4"/>
        <v>0</v>
      </c>
      <c r="H51" s="149">
        <f t="shared" si="4"/>
        <v>0</v>
      </c>
      <c r="I51" s="301">
        <f t="shared" si="4"/>
        <v>0</v>
      </c>
      <c r="J51"/>
    </row>
    <row r="52" spans="1:10" s="7" customFormat="1" ht="15" customHeight="1">
      <c r="A52" s="176">
        <v>2</v>
      </c>
      <c r="B52" s="356" t="s">
        <v>116</v>
      </c>
      <c r="C52" s="356"/>
      <c r="D52" s="152">
        <f t="shared" ref="D52:I52" si="5">IF(D47=0,0,ROUND(100*D51/D47,1))</f>
        <v>0</v>
      </c>
      <c r="E52" s="304">
        <f t="shared" si="5"/>
        <v>0</v>
      </c>
      <c r="F52" s="152">
        <f t="shared" si="5"/>
        <v>0</v>
      </c>
      <c r="G52" s="304">
        <f t="shared" si="5"/>
        <v>0</v>
      </c>
      <c r="H52" s="152">
        <f t="shared" si="5"/>
        <v>0</v>
      </c>
      <c r="I52" s="304">
        <f t="shared" si="5"/>
        <v>0</v>
      </c>
      <c r="J52"/>
    </row>
    <row r="53" spans="1:10" s="7" customFormat="1" ht="12" hidden="1" customHeight="1">
      <c r="A53" s="174"/>
      <c r="B53" s="142"/>
      <c r="C53" s="144"/>
      <c r="D53" s="145"/>
      <c r="E53" s="145"/>
      <c r="F53" s="145"/>
      <c r="G53" s="145"/>
      <c r="H53" s="145"/>
      <c r="I53" s="145"/>
      <c r="J53" s="146"/>
    </row>
    <row r="54" spans="1:10" s="7" customFormat="1" ht="30" hidden="1" customHeight="1">
      <c r="A54" s="174"/>
      <c r="B54" s="277" t="s">
        <v>237</v>
      </c>
      <c r="C54" s="182" t="s">
        <v>120</v>
      </c>
      <c r="D54" s="183">
        <v>0</v>
      </c>
      <c r="E54" s="237">
        <v>0</v>
      </c>
      <c r="F54" s="183">
        <v>0</v>
      </c>
      <c r="G54" s="237">
        <v>0</v>
      </c>
      <c r="H54" s="267"/>
      <c r="I54" s="268"/>
      <c r="J54" s="146"/>
    </row>
    <row r="55" spans="1:10" s="7" customFormat="1" ht="15" hidden="1" customHeight="1">
      <c r="A55" s="176">
        <v>0</v>
      </c>
      <c r="B55" s="356" t="s">
        <v>116</v>
      </c>
      <c r="C55" s="356"/>
      <c r="D55" s="152">
        <f>IF(D47=0,0,ROUND(100*D54/D47,1))</f>
        <v>0</v>
      </c>
      <c r="E55" s="153">
        <f>IF(E47=0,0,ROUND(100*E54/E47,1))</f>
        <v>0</v>
      </c>
      <c r="F55" s="152">
        <f>IF(F47=0,0,ROUND(100*F54/F47,1))</f>
        <v>0</v>
      </c>
      <c r="G55" s="154">
        <f>IF(G47=0,0,ROUND(100*G54/G47,1))</f>
        <v>0</v>
      </c>
      <c r="H55" s="269"/>
      <c r="I55" s="270"/>
      <c r="J55"/>
    </row>
    <row r="56" spans="1:10" s="7" customFormat="1" ht="12" customHeight="1">
      <c r="A56" s="174"/>
      <c r="B56" s="142" t="str">
        <f>FnRwbBerS</f>
        <v>* -</v>
      </c>
      <c r="C56" s="144"/>
      <c r="D56" s="145"/>
      <c r="E56" s="145"/>
      <c r="F56" s="145"/>
      <c r="G56" s="145"/>
      <c r="H56" s="145"/>
      <c r="I56" s="145"/>
      <c r="J56" s="146"/>
    </row>
    <row r="57" spans="1:10" s="7" customFormat="1" ht="20.100000000000001" customHeight="1">
      <c r="A57" s="174"/>
      <c r="B57" s="12"/>
      <c r="C57" s="12"/>
      <c r="I57" s="12"/>
      <c r="J57"/>
    </row>
    <row r="58" spans="1:10" s="115" customFormat="1" ht="13.9" customHeight="1">
      <c r="A58" s="176">
        <v>3</v>
      </c>
      <c r="B58" s="116" t="s">
        <v>112</v>
      </c>
      <c r="C58" s="116"/>
      <c r="D58" s="357" t="s">
        <v>117</v>
      </c>
      <c r="E58" s="359"/>
      <c r="F58" s="360" t="s">
        <v>118</v>
      </c>
      <c r="G58" s="361"/>
      <c r="H58" s="357" t="s">
        <v>119</v>
      </c>
      <c r="I58" s="358"/>
      <c r="J58" s="117"/>
    </row>
    <row r="59" spans="1:10" s="7" customFormat="1" ht="15" customHeight="1">
      <c r="A59" s="176">
        <v>3</v>
      </c>
      <c r="B59" s="17"/>
      <c r="C59" s="18"/>
      <c r="D59" s="19" t="str">
        <f>AktQuartKurz &amp; " " &amp; AktJahr</f>
        <v>Q1 2022</v>
      </c>
      <c r="E59" s="300" t="str">
        <f>AktQuartKurz &amp; " " &amp; (AktJahr-1)</f>
        <v>Q1 2021</v>
      </c>
      <c r="F59" s="20" t="str">
        <f>D59</f>
        <v>Q1 2022</v>
      </c>
      <c r="G59" s="300" t="str">
        <f>E59</f>
        <v>Q1 2021</v>
      </c>
      <c r="H59" s="20" t="str">
        <f>D59</f>
        <v>Q1 2022</v>
      </c>
      <c r="I59" s="300" t="str">
        <f>E59</f>
        <v>Q1 2021</v>
      </c>
      <c r="J59"/>
    </row>
    <row r="60" spans="1:10" s="7" customFormat="1" ht="15" customHeight="1">
      <c r="A60" s="176">
        <v>3</v>
      </c>
      <c r="B60" s="326" t="s">
        <v>123</v>
      </c>
      <c r="C60" s="21" t="str">
        <f>"(" &amp; Einheit_Waehrung &amp; ")"</f>
        <v>(€ mn.)</v>
      </c>
      <c r="D60" s="149">
        <v>0</v>
      </c>
      <c r="E60" s="301">
        <v>0</v>
      </c>
      <c r="F60" s="149">
        <v>0</v>
      </c>
      <c r="G60" s="301">
        <v>0</v>
      </c>
      <c r="H60" s="149">
        <v>0</v>
      </c>
      <c r="I60" s="301">
        <v>0</v>
      </c>
      <c r="J60"/>
    </row>
    <row r="61" spans="1:10" s="7" customFormat="1" ht="15" customHeight="1">
      <c r="A61" s="176">
        <v>3</v>
      </c>
      <c r="B61" s="28" t="s">
        <v>114</v>
      </c>
      <c r="C61" s="29" t="str">
        <f>C60</f>
        <v>(€ mn.)</v>
      </c>
      <c r="D61" s="152">
        <v>0</v>
      </c>
      <c r="E61" s="304">
        <v>0</v>
      </c>
      <c r="F61" s="152">
        <v>0</v>
      </c>
      <c r="G61" s="304">
        <v>0</v>
      </c>
      <c r="H61" s="152">
        <v>0</v>
      </c>
      <c r="I61" s="304">
        <v>0</v>
      </c>
      <c r="J61"/>
    </row>
    <row r="62" spans="1:10" s="7" customFormat="1" ht="15" customHeight="1">
      <c r="A62" s="176">
        <v>3</v>
      </c>
      <c r="B62" s="327" t="s">
        <v>115</v>
      </c>
      <c r="C62" s="22" t="str">
        <f>C60</f>
        <v>(€ mn.)</v>
      </c>
      <c r="D62" s="149">
        <v>0</v>
      </c>
      <c r="E62" s="301">
        <v>0</v>
      </c>
      <c r="F62" s="149">
        <v>0</v>
      </c>
      <c r="G62" s="301">
        <v>0</v>
      </c>
      <c r="H62" s="149">
        <v>0</v>
      </c>
      <c r="I62" s="301">
        <v>0</v>
      </c>
      <c r="J62"/>
    </row>
    <row r="63" spans="1:10" s="7" customFormat="1" ht="15" customHeight="1">
      <c r="A63" s="176">
        <v>3</v>
      </c>
      <c r="B63" s="28" t="s">
        <v>114</v>
      </c>
      <c r="C63" s="147" t="str">
        <f>C60</f>
        <v>(€ mn.)</v>
      </c>
      <c r="D63" s="152">
        <v>0</v>
      </c>
      <c r="E63" s="304">
        <v>0</v>
      </c>
      <c r="F63" s="152">
        <v>0</v>
      </c>
      <c r="G63" s="304">
        <v>0</v>
      </c>
      <c r="H63" s="152">
        <v>0</v>
      </c>
      <c r="I63" s="304">
        <v>0</v>
      </c>
    </row>
    <row r="64" spans="1:10" s="7" customFormat="1" ht="15" customHeight="1">
      <c r="A64" s="176">
        <v>3</v>
      </c>
      <c r="B64" s="327" t="s">
        <v>238</v>
      </c>
      <c r="C64" s="22" t="str">
        <f>C60</f>
        <v>(€ mn.)</v>
      </c>
      <c r="D64" s="149">
        <f t="shared" ref="D64:I64" si="6">ROUND(D62-D60,1)</f>
        <v>0</v>
      </c>
      <c r="E64" s="301">
        <f t="shared" si="6"/>
        <v>0</v>
      </c>
      <c r="F64" s="149">
        <f t="shared" si="6"/>
        <v>0</v>
      </c>
      <c r="G64" s="301">
        <f t="shared" si="6"/>
        <v>0</v>
      </c>
      <c r="H64" s="149">
        <f t="shared" si="6"/>
        <v>0</v>
      </c>
      <c r="I64" s="301">
        <f t="shared" si="6"/>
        <v>0</v>
      </c>
    </row>
    <row r="65" spans="1:10" ht="15" customHeight="1">
      <c r="A65" s="176">
        <v>3</v>
      </c>
      <c r="B65" s="356" t="s">
        <v>116</v>
      </c>
      <c r="C65" s="356"/>
      <c r="D65" s="152">
        <f t="shared" ref="D65:I65" si="7">IF(D60=0,0,ROUND(100*D64/D60,1))</f>
        <v>0</v>
      </c>
      <c r="E65" s="304">
        <f t="shared" si="7"/>
        <v>0</v>
      </c>
      <c r="F65" s="152">
        <f t="shared" si="7"/>
        <v>0</v>
      </c>
      <c r="G65" s="304">
        <f t="shared" si="7"/>
        <v>0</v>
      </c>
      <c r="H65" s="152">
        <f t="shared" si="7"/>
        <v>0</v>
      </c>
      <c r="I65" s="304">
        <f t="shared" si="7"/>
        <v>0</v>
      </c>
    </row>
    <row r="66" spans="1:10" s="7" customFormat="1" ht="12" hidden="1" customHeight="1">
      <c r="A66" s="174"/>
      <c r="B66" s="142"/>
      <c r="C66" s="144"/>
      <c r="D66" s="145"/>
      <c r="E66" s="145"/>
      <c r="F66" s="145"/>
      <c r="G66" s="145"/>
      <c r="H66" s="145"/>
      <c r="I66" s="145"/>
      <c r="J66" s="146"/>
    </row>
    <row r="67" spans="1:10" s="7" customFormat="1" ht="30" hidden="1" customHeight="1">
      <c r="A67" s="174"/>
      <c r="B67" s="277" t="s">
        <v>237</v>
      </c>
      <c r="C67" s="182" t="s">
        <v>120</v>
      </c>
      <c r="D67" s="183">
        <v>0</v>
      </c>
      <c r="E67" s="237">
        <v>0</v>
      </c>
      <c r="F67" s="183">
        <v>0</v>
      </c>
      <c r="G67" s="237">
        <v>0</v>
      </c>
      <c r="H67" s="267"/>
      <c r="I67" s="268"/>
      <c r="J67" s="146"/>
    </row>
    <row r="68" spans="1:10" s="7" customFormat="1" ht="15" hidden="1" customHeight="1">
      <c r="A68" s="176">
        <v>0</v>
      </c>
      <c r="B68" s="356" t="s">
        <v>116</v>
      </c>
      <c r="C68" s="356"/>
      <c r="D68" s="152">
        <f>IF(D60=0,0,ROUND(100*D67/D60,1))</f>
        <v>0</v>
      </c>
      <c r="E68" s="153">
        <f>IF(E60=0,0,ROUND(100*E67/E60,1))</f>
        <v>0</v>
      </c>
      <c r="F68" s="152">
        <f>IF(F60=0,0,ROUND(100*F67/F60,1))</f>
        <v>0</v>
      </c>
      <c r="G68" s="154">
        <f>IF(G60=0,0,ROUND(100*G67/G60,1))</f>
        <v>0</v>
      </c>
      <c r="H68" s="269"/>
      <c r="I68" s="270"/>
      <c r="J68"/>
    </row>
    <row r="69" spans="1:10" ht="12" customHeight="1">
      <c r="B69" s="142" t="str">
        <f>FnRwbBerF</f>
        <v>* -</v>
      </c>
      <c r="C69" s="12"/>
      <c r="D69" s="13"/>
      <c r="E69" s="12"/>
      <c r="F69" s="12"/>
      <c r="I69" s="141"/>
    </row>
    <row r="70" spans="1:10" ht="6" customHeight="1">
      <c r="B70" s="142"/>
      <c r="C70" s="12"/>
      <c r="D70" s="13"/>
      <c r="E70" s="12"/>
      <c r="F70" s="12"/>
      <c r="I70" s="141"/>
    </row>
    <row r="71" spans="1:10" s="266" customFormat="1" ht="12" customHeight="1">
      <c r="A71" s="264"/>
      <c r="B71" s="274"/>
    </row>
    <row r="72" spans="1:10" ht="6" customHeight="1">
      <c r="B72" s="102"/>
    </row>
  </sheetData>
  <mergeCells count="20">
    <mergeCell ref="H19:I19"/>
    <mergeCell ref="B26:C26"/>
    <mergeCell ref="D32:E32"/>
    <mergeCell ref="F32:G32"/>
    <mergeCell ref="H32:I32"/>
    <mergeCell ref="B29:C29"/>
    <mergeCell ref="D19:E19"/>
    <mergeCell ref="F19:G19"/>
    <mergeCell ref="B68:C68"/>
    <mergeCell ref="B65:C65"/>
    <mergeCell ref="B39:C39"/>
    <mergeCell ref="B52:C52"/>
    <mergeCell ref="H45:I45"/>
    <mergeCell ref="D45:E45"/>
    <mergeCell ref="D58:E58"/>
    <mergeCell ref="F58:G58"/>
    <mergeCell ref="H58:I58"/>
    <mergeCell ref="F45:G45"/>
    <mergeCell ref="B42:C42"/>
    <mergeCell ref="B55:C55"/>
  </mergeCells>
  <phoneticPr fontId="2" type="noConversion"/>
  <pageMargins left="0.98425196850393704" right="0.39370078740157483" top="0.47244094488188981" bottom="0.47244094488188981" header="0.31496062992125984" footer="0.31496062992125984"/>
  <pageSetup paperSize="9" scale="72" orientation="portrait" r:id="rId1"/>
  <headerFooter alignWithMargins="0">
    <oddFooter>&amp;L&amp;8 &amp;C&amp;8 &amp;R&amp;8page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B1:H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9" customWidth="1"/>
    <col min="8" max="8" width="19.5703125" customWidth="1"/>
  </cols>
  <sheetData>
    <row r="1" spans="2:8" ht="5.0999999999999996" customHeight="1"/>
    <row r="2" spans="2:8">
      <c r="C2" s="232" t="s">
        <v>277</v>
      </c>
      <c r="D2" s="232"/>
      <c r="E2" s="232"/>
      <c r="F2" s="232"/>
      <c r="G2" s="219"/>
      <c r="H2" s="219"/>
    </row>
    <row r="3" spans="2:8">
      <c r="C3" s="220"/>
      <c r="D3" s="221"/>
      <c r="E3" s="221"/>
      <c r="F3" s="219"/>
      <c r="G3" s="219"/>
      <c r="H3" s="219"/>
    </row>
    <row r="4" spans="2:8">
      <c r="C4" s="320" t="s">
        <v>278</v>
      </c>
      <c r="D4" s="221"/>
      <c r="E4" s="221"/>
      <c r="F4" s="219"/>
      <c r="G4" s="219"/>
      <c r="H4" s="219"/>
    </row>
    <row r="5" spans="2:8" ht="15" customHeight="1">
      <c r="C5" s="320" t="str">
        <f>UebInstitutQuartal</f>
        <v>Q1 2022</v>
      </c>
      <c r="D5" s="219"/>
      <c r="E5" s="219"/>
      <c r="F5" s="219"/>
      <c r="G5" s="219"/>
      <c r="H5" s="219"/>
    </row>
    <row r="6" spans="2:8">
      <c r="C6" s="219"/>
      <c r="D6" s="219"/>
      <c r="E6" s="219"/>
      <c r="F6" s="219"/>
      <c r="G6" s="219"/>
      <c r="H6" s="219"/>
    </row>
    <row r="7" spans="2:8" ht="15">
      <c r="C7" s="222"/>
      <c r="D7" s="223"/>
      <c r="E7" s="344" t="s">
        <v>279</v>
      </c>
      <c r="F7" s="345"/>
      <c r="G7" s="345"/>
      <c r="H7" s="346"/>
    </row>
    <row r="8" spans="2:8">
      <c r="C8" s="223"/>
      <c r="D8" s="223"/>
      <c r="E8" s="224" t="s">
        <v>147</v>
      </c>
      <c r="F8" s="225" t="s">
        <v>191</v>
      </c>
      <c r="G8" s="226"/>
      <c r="H8" s="227"/>
    </row>
    <row r="9" spans="2:8" ht="23.25" customHeight="1">
      <c r="C9" s="223"/>
      <c r="D9" s="223"/>
      <c r="E9" s="228"/>
      <c r="F9" s="384" t="s">
        <v>280</v>
      </c>
      <c r="G9" s="387" t="s">
        <v>281</v>
      </c>
      <c r="H9" s="391"/>
    </row>
    <row r="10" spans="2:8">
      <c r="C10" s="223"/>
      <c r="D10" s="223"/>
      <c r="E10" s="228"/>
      <c r="F10" s="385"/>
      <c r="G10" s="389" t="s">
        <v>212</v>
      </c>
      <c r="H10" s="318" t="s">
        <v>191</v>
      </c>
    </row>
    <row r="11" spans="2:8" ht="39.950000000000003" customHeight="1">
      <c r="C11" s="229"/>
      <c r="D11" s="229"/>
      <c r="E11" s="230"/>
      <c r="F11" s="386"/>
      <c r="G11" s="390"/>
      <c r="H11" s="283" t="s">
        <v>213</v>
      </c>
    </row>
    <row r="12" spans="2:8">
      <c r="B12" s="273" t="s">
        <v>154</v>
      </c>
      <c r="C12" s="233" t="s">
        <v>155</v>
      </c>
      <c r="D12" s="236" t="str">
        <f>AktQuartKurz</f>
        <v>Q1</v>
      </c>
      <c r="E12" s="200" t="str">
        <f>Einheit_Waehrung</f>
        <v>€ mn.</v>
      </c>
      <c r="F12" s="83" t="str">
        <f>E12</f>
        <v>€ mn.</v>
      </c>
      <c r="G12" s="83" t="str">
        <f>E12</f>
        <v>€ mn.</v>
      </c>
      <c r="H12" s="201" t="str">
        <f>E12</f>
        <v>€ mn.</v>
      </c>
    </row>
    <row r="13" spans="2:8">
      <c r="B13" s="272" t="s">
        <v>11</v>
      </c>
      <c r="C13" s="64" t="s">
        <v>156</v>
      </c>
      <c r="D13" s="39" t="str">
        <f>"Jahr " &amp; AktJahr</f>
        <v>Jahr 2022</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92">
        <f>SUM(H15,H17,H19,H21,H23,H25,H27,H29,H31,H33,H35,H37,H39,H41,H43,H45,H47,H49,H51,H53,H55,H57,H59,H61,H63,H65,H67,H69,H71,H73,H75,H77,H79,H81,H83,H85,H87)</f>
        <v>0</v>
      </c>
    </row>
    <row r="14" spans="2:8" s="146" customFormat="1">
      <c r="B14" s="234"/>
      <c r="C14" s="48"/>
      <c r="D14" s="48" t="str">
        <f>"Jahr " &amp; (AktJahr-1)</f>
        <v>Jahr 2021</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94">
        <f>SUM(H16,H18,H20,H22,H24,H26,H28,H30,H32,H34,H36,H38,H40,H42,H44,H46,H48,H50,H52,H54,H56,H58,H60,H62,H64,H66,H68,H70,H72,H74,H76,H78,H80,H82,H84,H86,H88)</f>
        <v>0</v>
      </c>
    </row>
    <row r="15" spans="2:8">
      <c r="B15" s="234" t="s">
        <v>12</v>
      </c>
      <c r="C15" s="64" t="s">
        <v>157</v>
      </c>
      <c r="D15" s="39" t="str">
        <f>$D$13</f>
        <v>Jahr 2022</v>
      </c>
      <c r="E15" s="191">
        <v>0</v>
      </c>
      <c r="F15" s="168">
        <v>0</v>
      </c>
      <c r="G15" s="168">
        <v>0</v>
      </c>
      <c r="H15" s="192">
        <v>0</v>
      </c>
    </row>
    <row r="16" spans="2:8" s="146" customFormat="1">
      <c r="B16" s="234"/>
      <c r="C16" s="48"/>
      <c r="D16" s="48" t="str">
        <f>$D$14</f>
        <v>Jahr 2021</v>
      </c>
      <c r="E16" s="193">
        <v>0</v>
      </c>
      <c r="F16" s="172">
        <v>0</v>
      </c>
      <c r="G16" s="172">
        <v>0</v>
      </c>
      <c r="H16" s="194">
        <v>0</v>
      </c>
    </row>
    <row r="17" spans="2:8">
      <c r="B17" s="235" t="s">
        <v>36</v>
      </c>
      <c r="C17" s="64" t="s">
        <v>158</v>
      </c>
      <c r="D17" s="39" t="str">
        <f>$D$13</f>
        <v>Jahr 2022</v>
      </c>
      <c r="E17" s="191">
        <v>0</v>
      </c>
      <c r="F17" s="168">
        <v>0</v>
      </c>
      <c r="G17" s="168">
        <v>0</v>
      </c>
      <c r="H17" s="192">
        <v>0</v>
      </c>
    </row>
    <row r="18" spans="2:8" s="146" customFormat="1">
      <c r="B18" s="234"/>
      <c r="C18" s="48"/>
      <c r="D18" s="48" t="str">
        <f>$D$14</f>
        <v>Jahr 2021</v>
      </c>
      <c r="E18" s="193">
        <v>0</v>
      </c>
      <c r="F18" s="172">
        <v>0</v>
      </c>
      <c r="G18" s="172">
        <v>0</v>
      </c>
      <c r="H18" s="194">
        <v>0</v>
      </c>
    </row>
    <row r="19" spans="2:8">
      <c r="B19" s="235" t="s">
        <v>24</v>
      </c>
      <c r="C19" s="64" t="s">
        <v>159</v>
      </c>
      <c r="D19" s="39" t="str">
        <f>$D$13</f>
        <v>Jahr 2022</v>
      </c>
      <c r="E19" s="191">
        <v>0</v>
      </c>
      <c r="F19" s="168">
        <v>0</v>
      </c>
      <c r="G19" s="168">
        <v>0</v>
      </c>
      <c r="H19" s="192">
        <v>0</v>
      </c>
    </row>
    <row r="20" spans="2:8" s="146" customFormat="1">
      <c r="B20" s="234"/>
      <c r="C20" s="48"/>
      <c r="D20" s="48" t="str">
        <f>$D$14</f>
        <v>Jahr 2021</v>
      </c>
      <c r="E20" s="193">
        <v>0</v>
      </c>
      <c r="F20" s="172">
        <v>0</v>
      </c>
      <c r="G20" s="172">
        <v>0</v>
      </c>
      <c r="H20" s="194">
        <v>0</v>
      </c>
    </row>
    <row r="21" spans="2:8">
      <c r="B21" s="235" t="s">
        <v>30</v>
      </c>
      <c r="C21" s="64" t="s">
        <v>160</v>
      </c>
      <c r="D21" s="39" t="str">
        <f>$D$13</f>
        <v>Jahr 2022</v>
      </c>
      <c r="E21" s="191">
        <v>0</v>
      </c>
      <c r="F21" s="168">
        <v>0</v>
      </c>
      <c r="G21" s="168">
        <v>0</v>
      </c>
      <c r="H21" s="192">
        <v>0</v>
      </c>
    </row>
    <row r="22" spans="2:8" s="146" customFormat="1">
      <c r="B22" s="234"/>
      <c r="C22" s="48"/>
      <c r="D22" s="48" t="str">
        <f>$D$14</f>
        <v>Jahr 2021</v>
      </c>
      <c r="E22" s="193">
        <v>0</v>
      </c>
      <c r="F22" s="172">
        <v>0</v>
      </c>
      <c r="G22" s="172">
        <v>0</v>
      </c>
      <c r="H22" s="194">
        <v>0</v>
      </c>
    </row>
    <row r="23" spans="2:8">
      <c r="B23" s="235" t="s">
        <v>29</v>
      </c>
      <c r="C23" s="64" t="s">
        <v>161</v>
      </c>
      <c r="D23" s="39" t="str">
        <f>$D$13</f>
        <v>Jahr 2022</v>
      </c>
      <c r="E23" s="191">
        <v>0</v>
      </c>
      <c r="F23" s="168">
        <v>0</v>
      </c>
      <c r="G23" s="168">
        <v>0</v>
      </c>
      <c r="H23" s="192">
        <v>0</v>
      </c>
    </row>
    <row r="24" spans="2:8" s="146" customFormat="1">
      <c r="B24" s="234"/>
      <c r="C24" s="48"/>
      <c r="D24" s="48" t="str">
        <f>$D$14</f>
        <v>Jahr 2021</v>
      </c>
      <c r="E24" s="193">
        <v>0</v>
      </c>
      <c r="F24" s="172">
        <v>0</v>
      </c>
      <c r="G24" s="172">
        <v>0</v>
      </c>
      <c r="H24" s="194">
        <v>0</v>
      </c>
    </row>
    <row r="25" spans="2:8">
      <c r="B25" s="235" t="s">
        <v>42</v>
      </c>
      <c r="C25" s="64" t="s">
        <v>162</v>
      </c>
      <c r="D25" s="39" t="str">
        <f>$D$13</f>
        <v>Jahr 2022</v>
      </c>
      <c r="E25" s="191">
        <v>0</v>
      </c>
      <c r="F25" s="168">
        <v>0</v>
      </c>
      <c r="G25" s="168">
        <v>0</v>
      </c>
      <c r="H25" s="192">
        <v>0</v>
      </c>
    </row>
    <row r="26" spans="2:8" s="146" customFormat="1">
      <c r="B26" s="234"/>
      <c r="C26" s="48"/>
      <c r="D26" s="48" t="str">
        <f>$D$14</f>
        <v>Jahr 2021</v>
      </c>
      <c r="E26" s="193">
        <v>0</v>
      </c>
      <c r="F26" s="172">
        <v>0</v>
      </c>
      <c r="G26" s="172">
        <v>0</v>
      </c>
      <c r="H26" s="194">
        <v>0</v>
      </c>
    </row>
    <row r="27" spans="2:8">
      <c r="B27" s="234" t="s">
        <v>31</v>
      </c>
      <c r="C27" s="64" t="s">
        <v>163</v>
      </c>
      <c r="D27" s="39" t="str">
        <f>$D$13</f>
        <v>Jahr 2022</v>
      </c>
      <c r="E27" s="191">
        <v>0</v>
      </c>
      <c r="F27" s="168">
        <v>0</v>
      </c>
      <c r="G27" s="168">
        <v>0</v>
      </c>
      <c r="H27" s="192">
        <v>0</v>
      </c>
    </row>
    <row r="28" spans="2:8" s="146" customFormat="1">
      <c r="B28" s="234"/>
      <c r="C28" s="48"/>
      <c r="D28" s="48" t="str">
        <f>$D$14</f>
        <v>Jahr 2021</v>
      </c>
      <c r="E28" s="193">
        <v>0</v>
      </c>
      <c r="F28" s="172">
        <v>0</v>
      </c>
      <c r="G28" s="172">
        <v>0</v>
      </c>
      <c r="H28" s="194">
        <v>0</v>
      </c>
    </row>
    <row r="29" spans="2:8">
      <c r="B29" s="234" t="s">
        <v>32</v>
      </c>
      <c r="C29" s="64" t="s">
        <v>164</v>
      </c>
      <c r="D29" s="39" t="str">
        <f>$D$13</f>
        <v>Jahr 2022</v>
      </c>
      <c r="E29" s="191">
        <v>0</v>
      </c>
      <c r="F29" s="168">
        <v>0</v>
      </c>
      <c r="G29" s="168">
        <v>0</v>
      </c>
      <c r="H29" s="192">
        <v>0</v>
      </c>
    </row>
    <row r="30" spans="2:8" s="146" customFormat="1">
      <c r="B30" s="234"/>
      <c r="C30" s="48"/>
      <c r="D30" s="48" t="str">
        <f>$D$14</f>
        <v>Jahr 2021</v>
      </c>
      <c r="E30" s="193">
        <v>0</v>
      </c>
      <c r="F30" s="172">
        <v>0</v>
      </c>
      <c r="G30" s="172">
        <v>0</v>
      </c>
      <c r="H30" s="194">
        <v>0</v>
      </c>
    </row>
    <row r="31" spans="2:8">
      <c r="B31" s="234" t="s">
        <v>13</v>
      </c>
      <c r="C31" s="64" t="s">
        <v>165</v>
      </c>
      <c r="D31" s="39" t="str">
        <f>$D$13</f>
        <v>Jahr 2022</v>
      </c>
      <c r="E31" s="191">
        <v>0</v>
      </c>
      <c r="F31" s="168">
        <v>0</v>
      </c>
      <c r="G31" s="168">
        <v>0</v>
      </c>
      <c r="H31" s="192">
        <v>0</v>
      </c>
    </row>
    <row r="32" spans="2:8" s="146" customFormat="1">
      <c r="B32" s="234"/>
      <c r="C32" s="48"/>
      <c r="D32" s="48" t="str">
        <f>$D$14</f>
        <v>Jahr 2021</v>
      </c>
      <c r="E32" s="193">
        <v>0</v>
      </c>
      <c r="F32" s="172">
        <v>0</v>
      </c>
      <c r="G32" s="172">
        <v>0</v>
      </c>
      <c r="H32" s="194">
        <v>0</v>
      </c>
    </row>
    <row r="33" spans="2:8">
      <c r="B33" s="234" t="s">
        <v>14</v>
      </c>
      <c r="C33" s="64" t="s">
        <v>166</v>
      </c>
      <c r="D33" s="39" t="str">
        <f>$D$13</f>
        <v>Jahr 2022</v>
      </c>
      <c r="E33" s="191">
        <v>0</v>
      </c>
      <c r="F33" s="168">
        <v>0</v>
      </c>
      <c r="G33" s="168">
        <v>0</v>
      </c>
      <c r="H33" s="192">
        <v>0</v>
      </c>
    </row>
    <row r="34" spans="2:8" s="146" customFormat="1">
      <c r="B34" s="234"/>
      <c r="C34" s="48"/>
      <c r="D34" s="48" t="str">
        <f>$D$14</f>
        <v>Jahr 2021</v>
      </c>
      <c r="E34" s="193">
        <v>0</v>
      </c>
      <c r="F34" s="172">
        <v>0</v>
      </c>
      <c r="G34" s="172">
        <v>0</v>
      </c>
      <c r="H34" s="194">
        <v>0</v>
      </c>
    </row>
    <row r="35" spans="2:8">
      <c r="B35" s="234" t="s">
        <v>15</v>
      </c>
      <c r="C35" s="64" t="s">
        <v>167</v>
      </c>
      <c r="D35" s="39" t="str">
        <f>$D$13</f>
        <v>Jahr 2022</v>
      </c>
      <c r="E35" s="191">
        <v>0</v>
      </c>
      <c r="F35" s="168">
        <v>0</v>
      </c>
      <c r="G35" s="168">
        <v>0</v>
      </c>
      <c r="H35" s="192">
        <v>0</v>
      </c>
    </row>
    <row r="36" spans="2:8" s="146" customFormat="1">
      <c r="B36" s="234"/>
      <c r="C36" s="48"/>
      <c r="D36" s="48" t="str">
        <f>$D$14</f>
        <v>Jahr 2021</v>
      </c>
      <c r="E36" s="193">
        <v>0</v>
      </c>
      <c r="F36" s="172">
        <v>0</v>
      </c>
      <c r="G36" s="172">
        <v>0</v>
      </c>
      <c r="H36" s="194">
        <v>0</v>
      </c>
    </row>
    <row r="37" spans="2:8">
      <c r="B37" s="234" t="s">
        <v>25</v>
      </c>
      <c r="C37" s="64" t="s">
        <v>168</v>
      </c>
      <c r="D37" s="39" t="str">
        <f>$D$13</f>
        <v>Jahr 2022</v>
      </c>
      <c r="E37" s="191">
        <v>0</v>
      </c>
      <c r="F37" s="168">
        <v>0</v>
      </c>
      <c r="G37" s="168">
        <v>0</v>
      </c>
      <c r="H37" s="192">
        <v>0</v>
      </c>
    </row>
    <row r="38" spans="2:8" s="146" customFormat="1">
      <c r="B38" s="234"/>
      <c r="C38" s="48"/>
      <c r="D38" s="48" t="str">
        <f>$D$14</f>
        <v>Jahr 2021</v>
      </c>
      <c r="E38" s="193">
        <v>0</v>
      </c>
      <c r="F38" s="172">
        <v>0</v>
      </c>
      <c r="G38" s="172">
        <v>0</v>
      </c>
      <c r="H38" s="194">
        <v>0</v>
      </c>
    </row>
    <row r="39" spans="2:8">
      <c r="B39" s="234" t="s">
        <v>43</v>
      </c>
      <c r="C39" s="64" t="s">
        <v>169</v>
      </c>
      <c r="D39" s="39" t="str">
        <f>$D$13</f>
        <v>Jahr 2022</v>
      </c>
      <c r="E39" s="191">
        <v>0</v>
      </c>
      <c r="F39" s="168">
        <v>0</v>
      </c>
      <c r="G39" s="168">
        <v>0</v>
      </c>
      <c r="H39" s="192">
        <v>0</v>
      </c>
    </row>
    <row r="40" spans="2:8" s="146" customFormat="1">
      <c r="B40" s="234"/>
      <c r="C40" s="48"/>
      <c r="D40" s="48" t="str">
        <f>$D$14</f>
        <v>Jahr 2021</v>
      </c>
      <c r="E40" s="193">
        <v>0</v>
      </c>
      <c r="F40" s="172">
        <v>0</v>
      </c>
      <c r="G40" s="172">
        <v>0</v>
      </c>
      <c r="H40" s="194">
        <v>0</v>
      </c>
    </row>
    <row r="41" spans="2:8">
      <c r="B41" s="234" t="s">
        <v>16</v>
      </c>
      <c r="C41" s="64" t="s">
        <v>170</v>
      </c>
      <c r="D41" s="39" t="str">
        <f>$D$13</f>
        <v>Jahr 2022</v>
      </c>
      <c r="E41" s="191">
        <v>0</v>
      </c>
      <c r="F41" s="168">
        <v>0</v>
      </c>
      <c r="G41" s="168">
        <v>0</v>
      </c>
      <c r="H41" s="192">
        <v>0</v>
      </c>
    </row>
    <row r="42" spans="2:8" s="146" customFormat="1">
      <c r="B42" s="234"/>
      <c r="C42" s="48"/>
      <c r="D42" s="48" t="str">
        <f>$D$14</f>
        <v>Jahr 2021</v>
      </c>
      <c r="E42" s="193">
        <v>0</v>
      </c>
      <c r="F42" s="172">
        <v>0</v>
      </c>
      <c r="G42" s="172">
        <v>0</v>
      </c>
      <c r="H42" s="194">
        <v>0</v>
      </c>
    </row>
    <row r="43" spans="2:8">
      <c r="B43" s="234" t="s">
        <v>26</v>
      </c>
      <c r="C43" s="64" t="s">
        <v>171</v>
      </c>
      <c r="D43" s="39" t="str">
        <f>$D$13</f>
        <v>Jahr 2022</v>
      </c>
      <c r="E43" s="191">
        <v>0</v>
      </c>
      <c r="F43" s="168">
        <v>0</v>
      </c>
      <c r="G43" s="168">
        <v>0</v>
      </c>
      <c r="H43" s="192">
        <v>0</v>
      </c>
    </row>
    <row r="44" spans="2:8" s="146" customFormat="1">
      <c r="B44" s="234"/>
      <c r="C44" s="48"/>
      <c r="D44" s="48" t="str">
        <f>$D$14</f>
        <v>Jahr 2021</v>
      </c>
      <c r="E44" s="193">
        <v>0</v>
      </c>
      <c r="F44" s="172">
        <v>0</v>
      </c>
      <c r="G44" s="172">
        <v>0</v>
      </c>
      <c r="H44" s="194">
        <v>0</v>
      </c>
    </row>
    <row r="45" spans="2:8">
      <c r="B45" s="234" t="s">
        <v>33</v>
      </c>
      <c r="C45" s="64" t="s">
        <v>172</v>
      </c>
      <c r="D45" s="39" t="str">
        <f>$D$13</f>
        <v>Jahr 2022</v>
      </c>
      <c r="E45" s="191">
        <v>0</v>
      </c>
      <c r="F45" s="168">
        <v>0</v>
      </c>
      <c r="G45" s="168">
        <v>0</v>
      </c>
      <c r="H45" s="192">
        <v>0</v>
      </c>
    </row>
    <row r="46" spans="2:8" s="146" customFormat="1">
      <c r="B46" s="234"/>
      <c r="C46" s="48"/>
      <c r="D46" s="48" t="str">
        <f>$D$14</f>
        <v>Jahr 2021</v>
      </c>
      <c r="E46" s="193">
        <v>0</v>
      </c>
      <c r="F46" s="172">
        <v>0</v>
      </c>
      <c r="G46" s="172">
        <v>0</v>
      </c>
      <c r="H46" s="194">
        <v>0</v>
      </c>
    </row>
    <row r="47" spans="2:8">
      <c r="B47" s="234" t="s">
        <v>34</v>
      </c>
      <c r="C47" s="64" t="s">
        <v>173</v>
      </c>
      <c r="D47" s="39" t="str">
        <f>$D$13</f>
        <v>Jahr 2022</v>
      </c>
      <c r="E47" s="191">
        <v>0</v>
      </c>
      <c r="F47" s="168">
        <v>0</v>
      </c>
      <c r="G47" s="168">
        <v>0</v>
      </c>
      <c r="H47" s="192">
        <v>0</v>
      </c>
    </row>
    <row r="48" spans="2:8" s="146" customFormat="1">
      <c r="B48" s="234"/>
      <c r="C48" s="48"/>
      <c r="D48" s="48" t="str">
        <f>$D$14</f>
        <v>Jahr 2021</v>
      </c>
      <c r="E48" s="193">
        <v>0</v>
      </c>
      <c r="F48" s="172">
        <v>0</v>
      </c>
      <c r="G48" s="172">
        <v>0</v>
      </c>
      <c r="H48" s="194">
        <v>0</v>
      </c>
    </row>
    <row r="49" spans="2:8">
      <c r="B49" s="234" t="s">
        <v>35</v>
      </c>
      <c r="C49" s="64" t="s">
        <v>174</v>
      </c>
      <c r="D49" s="39" t="str">
        <f>$D$13</f>
        <v>Jahr 2022</v>
      </c>
      <c r="E49" s="191">
        <v>0</v>
      </c>
      <c r="F49" s="168">
        <v>0</v>
      </c>
      <c r="G49" s="168">
        <v>0</v>
      </c>
      <c r="H49" s="192">
        <v>0</v>
      </c>
    </row>
    <row r="50" spans="2:8" s="146" customFormat="1">
      <c r="B50" s="234"/>
      <c r="C50" s="48"/>
      <c r="D50" s="48" t="str">
        <f>$D$14</f>
        <v>Jahr 2021</v>
      </c>
      <c r="E50" s="193">
        <v>0</v>
      </c>
      <c r="F50" s="172">
        <v>0</v>
      </c>
      <c r="G50" s="172">
        <v>0</v>
      </c>
      <c r="H50" s="194">
        <v>0</v>
      </c>
    </row>
    <row r="51" spans="2:8">
      <c r="B51" s="234" t="s">
        <v>27</v>
      </c>
      <c r="C51" s="64" t="s">
        <v>1</v>
      </c>
      <c r="D51" s="39" t="str">
        <f>$D$13</f>
        <v>Jahr 2022</v>
      </c>
      <c r="E51" s="191">
        <v>0</v>
      </c>
      <c r="F51" s="168">
        <v>0</v>
      </c>
      <c r="G51" s="168">
        <v>0</v>
      </c>
      <c r="H51" s="192">
        <v>0</v>
      </c>
    </row>
    <row r="52" spans="2:8" s="146" customFormat="1">
      <c r="B52" s="234"/>
      <c r="C52" s="48"/>
      <c r="D52" s="48" t="str">
        <f>$D$14</f>
        <v>Jahr 2021</v>
      </c>
      <c r="E52" s="193">
        <v>0</v>
      </c>
      <c r="F52" s="172">
        <v>0</v>
      </c>
      <c r="G52" s="172">
        <v>0</v>
      </c>
      <c r="H52" s="194">
        <v>0</v>
      </c>
    </row>
    <row r="53" spans="2:8">
      <c r="B53" s="234" t="s">
        <v>18</v>
      </c>
      <c r="C53" s="64" t="s">
        <v>175</v>
      </c>
      <c r="D53" s="39" t="str">
        <f>$D$13</f>
        <v>Jahr 2022</v>
      </c>
      <c r="E53" s="191">
        <v>0</v>
      </c>
      <c r="F53" s="168">
        <v>0</v>
      </c>
      <c r="G53" s="168">
        <v>0</v>
      </c>
      <c r="H53" s="192">
        <v>0</v>
      </c>
    </row>
    <row r="54" spans="2:8" s="146" customFormat="1">
      <c r="B54" s="234"/>
      <c r="C54" s="48"/>
      <c r="D54" s="48" t="str">
        <f>$D$14</f>
        <v>Jahr 2021</v>
      </c>
      <c r="E54" s="193">
        <v>0</v>
      </c>
      <c r="F54" s="172">
        <v>0</v>
      </c>
      <c r="G54" s="172">
        <v>0</v>
      </c>
      <c r="H54" s="194">
        <v>0</v>
      </c>
    </row>
    <row r="55" spans="2:8">
      <c r="B55" s="234" t="s">
        <v>37</v>
      </c>
      <c r="C55" s="64" t="s">
        <v>176</v>
      </c>
      <c r="D55" s="39" t="str">
        <f>$D$13</f>
        <v>Jahr 2022</v>
      </c>
      <c r="E55" s="191">
        <v>0</v>
      </c>
      <c r="F55" s="168">
        <v>0</v>
      </c>
      <c r="G55" s="168">
        <v>0</v>
      </c>
      <c r="H55" s="192">
        <v>0</v>
      </c>
    </row>
    <row r="56" spans="2:8" s="146" customFormat="1">
      <c r="B56" s="234"/>
      <c r="C56" s="48"/>
      <c r="D56" s="48" t="str">
        <f>$D$14</f>
        <v>Jahr 2021</v>
      </c>
      <c r="E56" s="193">
        <v>0</v>
      </c>
      <c r="F56" s="172">
        <v>0</v>
      </c>
      <c r="G56" s="172">
        <v>0</v>
      </c>
      <c r="H56" s="194">
        <v>0</v>
      </c>
    </row>
    <row r="57" spans="2:8">
      <c r="B57" s="234" t="s">
        <v>28</v>
      </c>
      <c r="C57" s="64" t="s">
        <v>2</v>
      </c>
      <c r="D57" s="39" t="str">
        <f>$D$13</f>
        <v>Jahr 2022</v>
      </c>
      <c r="E57" s="191">
        <v>0</v>
      </c>
      <c r="F57" s="168">
        <v>0</v>
      </c>
      <c r="G57" s="168">
        <v>0</v>
      </c>
      <c r="H57" s="192">
        <v>0</v>
      </c>
    </row>
    <row r="58" spans="2:8" s="146" customFormat="1">
      <c r="B58" s="234"/>
      <c r="C58" s="48"/>
      <c r="D58" s="48" t="str">
        <f>$D$14</f>
        <v>Jahr 2021</v>
      </c>
      <c r="E58" s="193">
        <v>0</v>
      </c>
      <c r="F58" s="172">
        <v>0</v>
      </c>
      <c r="G58" s="172">
        <v>0</v>
      </c>
      <c r="H58" s="194">
        <v>0</v>
      </c>
    </row>
    <row r="59" spans="2:8">
      <c r="B59" s="234" t="s">
        <v>38</v>
      </c>
      <c r="C59" s="64" t="s">
        <v>177</v>
      </c>
      <c r="D59" s="39" t="str">
        <f>$D$13</f>
        <v>Jahr 2022</v>
      </c>
      <c r="E59" s="191">
        <v>0</v>
      </c>
      <c r="F59" s="168">
        <v>0</v>
      </c>
      <c r="G59" s="168">
        <v>0</v>
      </c>
      <c r="H59" s="192">
        <v>0</v>
      </c>
    </row>
    <row r="60" spans="2:8" s="146" customFormat="1">
      <c r="B60" s="234"/>
      <c r="C60" s="48"/>
      <c r="D60" s="48" t="str">
        <f>$D$14</f>
        <v>Jahr 2021</v>
      </c>
      <c r="E60" s="193">
        <v>0</v>
      </c>
      <c r="F60" s="172">
        <v>0</v>
      </c>
      <c r="G60" s="172">
        <v>0</v>
      </c>
      <c r="H60" s="194">
        <v>0</v>
      </c>
    </row>
    <row r="61" spans="2:8">
      <c r="B61" s="234" t="s">
        <v>40</v>
      </c>
      <c r="C61" s="64" t="s">
        <v>178</v>
      </c>
      <c r="D61" s="39" t="str">
        <f>$D$13</f>
        <v>Jahr 2022</v>
      </c>
      <c r="E61" s="191">
        <v>0</v>
      </c>
      <c r="F61" s="168">
        <v>0</v>
      </c>
      <c r="G61" s="168">
        <v>0</v>
      </c>
      <c r="H61" s="192">
        <v>0</v>
      </c>
    </row>
    <row r="62" spans="2:8" s="146" customFormat="1">
      <c r="B62" s="234"/>
      <c r="C62" s="48"/>
      <c r="D62" s="48" t="str">
        <f>$D$14</f>
        <v>Jahr 2021</v>
      </c>
      <c r="E62" s="193">
        <v>0</v>
      </c>
      <c r="F62" s="172">
        <v>0</v>
      </c>
      <c r="G62" s="172">
        <v>0</v>
      </c>
      <c r="H62" s="194">
        <v>0</v>
      </c>
    </row>
    <row r="63" spans="2:8">
      <c r="B63" s="234" t="s">
        <v>41</v>
      </c>
      <c r="C63" s="64" t="s">
        <v>179</v>
      </c>
      <c r="D63" s="39" t="str">
        <f>$D$13</f>
        <v>Jahr 2022</v>
      </c>
      <c r="E63" s="191">
        <v>0</v>
      </c>
      <c r="F63" s="168">
        <v>0</v>
      </c>
      <c r="G63" s="168">
        <v>0</v>
      </c>
      <c r="H63" s="192">
        <v>0</v>
      </c>
    </row>
    <row r="64" spans="2:8" s="146" customFormat="1">
      <c r="B64" s="234"/>
      <c r="C64" s="48"/>
      <c r="D64" s="48" t="str">
        <f>$D$14</f>
        <v>Jahr 2021</v>
      </c>
      <c r="E64" s="193">
        <v>0</v>
      </c>
      <c r="F64" s="172">
        <v>0</v>
      </c>
      <c r="G64" s="172">
        <v>0</v>
      </c>
      <c r="H64" s="194">
        <v>0</v>
      </c>
    </row>
    <row r="65" spans="2:8">
      <c r="B65" s="234" t="s">
        <v>21</v>
      </c>
      <c r="C65" s="64" t="s">
        <v>180</v>
      </c>
      <c r="D65" s="39" t="str">
        <f>$D$13</f>
        <v>Jahr 2022</v>
      </c>
      <c r="E65" s="191">
        <v>0</v>
      </c>
      <c r="F65" s="168">
        <v>0</v>
      </c>
      <c r="G65" s="168">
        <v>0</v>
      </c>
      <c r="H65" s="192">
        <v>0</v>
      </c>
    </row>
    <row r="66" spans="2:8" s="146" customFormat="1">
      <c r="B66" s="234"/>
      <c r="C66" s="48"/>
      <c r="D66" s="48" t="str">
        <f>$D$14</f>
        <v>Jahr 2021</v>
      </c>
      <c r="E66" s="193">
        <v>0</v>
      </c>
      <c r="F66" s="172">
        <v>0</v>
      </c>
      <c r="G66" s="172">
        <v>0</v>
      </c>
      <c r="H66" s="194">
        <v>0</v>
      </c>
    </row>
    <row r="67" spans="2:8">
      <c r="B67" s="234" t="s">
        <v>39</v>
      </c>
      <c r="C67" s="64" t="s">
        <v>181</v>
      </c>
      <c r="D67" s="39" t="str">
        <f>$D$13</f>
        <v>Jahr 2022</v>
      </c>
      <c r="E67" s="191">
        <v>0</v>
      </c>
      <c r="F67" s="168">
        <v>0</v>
      </c>
      <c r="G67" s="168">
        <v>0</v>
      </c>
      <c r="H67" s="192">
        <v>0</v>
      </c>
    </row>
    <row r="68" spans="2:8" s="146" customFormat="1">
      <c r="B68" s="234"/>
      <c r="C68" s="48"/>
      <c r="D68" s="48" t="str">
        <f>$D$14</f>
        <v>Jahr 2021</v>
      </c>
      <c r="E68" s="193">
        <v>0</v>
      </c>
      <c r="F68" s="172">
        <v>0</v>
      </c>
      <c r="G68" s="172">
        <v>0</v>
      </c>
      <c r="H68" s="194">
        <v>0</v>
      </c>
    </row>
    <row r="69" spans="2:8">
      <c r="B69" s="234" t="s">
        <v>17</v>
      </c>
      <c r="C69" s="64" t="s">
        <v>182</v>
      </c>
      <c r="D69" s="39" t="str">
        <f>$D$13</f>
        <v>Jahr 2022</v>
      </c>
      <c r="E69" s="191">
        <v>0</v>
      </c>
      <c r="F69" s="168">
        <v>0</v>
      </c>
      <c r="G69" s="168">
        <v>0</v>
      </c>
      <c r="H69" s="192">
        <v>0</v>
      </c>
    </row>
    <row r="70" spans="2:8" s="146" customFormat="1">
      <c r="B70" s="234"/>
      <c r="C70" s="48"/>
      <c r="D70" s="48" t="str">
        <f>$D$14</f>
        <v>Jahr 2021</v>
      </c>
      <c r="E70" s="193">
        <v>0</v>
      </c>
      <c r="F70" s="172">
        <v>0</v>
      </c>
      <c r="G70" s="172">
        <v>0</v>
      </c>
      <c r="H70" s="194">
        <v>0</v>
      </c>
    </row>
    <row r="71" spans="2:8">
      <c r="B71" s="234" t="s">
        <v>44</v>
      </c>
      <c r="C71" s="64" t="s">
        <v>183</v>
      </c>
      <c r="D71" s="39" t="str">
        <f>$D$13</f>
        <v>Jahr 2022</v>
      </c>
      <c r="E71" s="191">
        <v>0</v>
      </c>
      <c r="F71" s="168">
        <v>0</v>
      </c>
      <c r="G71" s="168">
        <v>0</v>
      </c>
      <c r="H71" s="192">
        <v>0</v>
      </c>
    </row>
    <row r="72" spans="2:8" s="146" customFormat="1">
      <c r="B72" s="234"/>
      <c r="C72" s="48"/>
      <c r="D72" s="48" t="str">
        <f>$D$14</f>
        <v>Jahr 2021</v>
      </c>
      <c r="E72" s="193">
        <v>0</v>
      </c>
      <c r="F72" s="172">
        <v>0</v>
      </c>
      <c r="G72" s="172">
        <v>0</v>
      </c>
      <c r="H72" s="194">
        <v>0</v>
      </c>
    </row>
    <row r="73" spans="2:8">
      <c r="B73" s="234" t="s">
        <v>46</v>
      </c>
      <c r="C73" s="64" t="s">
        <v>8</v>
      </c>
      <c r="D73" s="39" t="str">
        <f>$D$13</f>
        <v>Jahr 2022</v>
      </c>
      <c r="E73" s="191">
        <v>0</v>
      </c>
      <c r="F73" s="168">
        <v>0</v>
      </c>
      <c r="G73" s="168">
        <v>0</v>
      </c>
      <c r="H73" s="192">
        <v>0</v>
      </c>
    </row>
    <row r="74" spans="2:8" s="146" customFormat="1">
      <c r="B74" s="234"/>
      <c r="C74" s="48"/>
      <c r="D74" s="48" t="str">
        <f>$D$14</f>
        <v>Jahr 2021</v>
      </c>
      <c r="E74" s="193">
        <v>0</v>
      </c>
      <c r="F74" s="172">
        <v>0</v>
      </c>
      <c r="G74" s="172">
        <v>0</v>
      </c>
      <c r="H74" s="194">
        <v>0</v>
      </c>
    </row>
    <row r="75" spans="2:8">
      <c r="B75" s="234" t="s">
        <v>45</v>
      </c>
      <c r="C75" s="64" t="s">
        <v>3</v>
      </c>
      <c r="D75" s="39" t="str">
        <f>$D$13</f>
        <v>Jahr 2022</v>
      </c>
      <c r="E75" s="191">
        <v>0</v>
      </c>
      <c r="F75" s="168">
        <v>0</v>
      </c>
      <c r="G75" s="168">
        <v>0</v>
      </c>
      <c r="H75" s="192">
        <v>0</v>
      </c>
    </row>
    <row r="76" spans="2:8" s="146" customFormat="1">
      <c r="B76" s="234"/>
      <c r="C76" s="48"/>
      <c r="D76" s="48" t="str">
        <f>$D$14</f>
        <v>Jahr 2021</v>
      </c>
      <c r="E76" s="193">
        <v>0</v>
      </c>
      <c r="F76" s="172">
        <v>0</v>
      </c>
      <c r="G76" s="172">
        <v>0</v>
      </c>
      <c r="H76" s="194">
        <v>0</v>
      </c>
    </row>
    <row r="77" spans="2:8">
      <c r="B77" s="234" t="s">
        <v>19</v>
      </c>
      <c r="C77" s="64" t="s">
        <v>184</v>
      </c>
      <c r="D77" s="39" t="str">
        <f>$D$13</f>
        <v>Jahr 2022</v>
      </c>
      <c r="E77" s="191">
        <v>0</v>
      </c>
      <c r="F77" s="168">
        <v>0</v>
      </c>
      <c r="G77" s="168">
        <v>0</v>
      </c>
      <c r="H77" s="192">
        <v>0</v>
      </c>
    </row>
    <row r="78" spans="2:8" s="146" customFormat="1">
      <c r="B78" s="234"/>
      <c r="C78" s="48"/>
      <c r="D78" s="48" t="str">
        <f>$D$14</f>
        <v>Jahr 2021</v>
      </c>
      <c r="E78" s="193">
        <v>0</v>
      </c>
      <c r="F78" s="172">
        <v>0</v>
      </c>
      <c r="G78" s="172">
        <v>0</v>
      </c>
      <c r="H78" s="194">
        <v>0</v>
      </c>
    </row>
    <row r="79" spans="2:8">
      <c r="B79" s="234" t="s">
        <v>20</v>
      </c>
      <c r="C79" s="64" t="s">
        <v>185</v>
      </c>
      <c r="D79" s="39" t="str">
        <f>$D$13</f>
        <v>Jahr 2022</v>
      </c>
      <c r="E79" s="191">
        <v>0</v>
      </c>
      <c r="F79" s="168">
        <v>0</v>
      </c>
      <c r="G79" s="168">
        <v>0</v>
      </c>
      <c r="H79" s="192">
        <v>0</v>
      </c>
    </row>
    <row r="80" spans="2:8" s="146" customFormat="1">
      <c r="B80" s="234"/>
      <c r="C80" s="48"/>
      <c r="D80" s="48" t="str">
        <f>$D$14</f>
        <v>Jahr 2021</v>
      </c>
      <c r="E80" s="193">
        <v>0</v>
      </c>
      <c r="F80" s="172">
        <v>0</v>
      </c>
      <c r="G80" s="172">
        <v>0</v>
      </c>
      <c r="H80" s="194">
        <v>0</v>
      </c>
    </row>
    <row r="81" spans="2:8">
      <c r="B81" s="234" t="s">
        <v>22</v>
      </c>
      <c r="C81" s="64" t="s">
        <v>9</v>
      </c>
      <c r="D81" s="39" t="str">
        <f>$D$13</f>
        <v>Jahr 2022</v>
      </c>
      <c r="E81" s="191">
        <v>0</v>
      </c>
      <c r="F81" s="168">
        <v>0</v>
      </c>
      <c r="G81" s="168">
        <v>0</v>
      </c>
      <c r="H81" s="192">
        <v>0</v>
      </c>
    </row>
    <row r="82" spans="2:8" s="146" customFormat="1">
      <c r="B82" s="234"/>
      <c r="C82" s="48"/>
      <c r="D82" s="48" t="str">
        <f>$D$14</f>
        <v>Jahr 2021</v>
      </c>
      <c r="E82" s="193">
        <v>0</v>
      </c>
      <c r="F82" s="172">
        <v>0</v>
      </c>
      <c r="G82" s="172">
        <v>0</v>
      </c>
      <c r="H82" s="194">
        <v>0</v>
      </c>
    </row>
    <row r="83" spans="2:8">
      <c r="B83" s="234" t="s">
        <v>47</v>
      </c>
      <c r="C83" s="64" t="s">
        <v>186</v>
      </c>
      <c r="D83" s="39" t="str">
        <f>$D$13</f>
        <v>Jahr 2022</v>
      </c>
      <c r="E83" s="191">
        <v>0</v>
      </c>
      <c r="F83" s="168">
        <v>0</v>
      </c>
      <c r="G83" s="168">
        <v>0</v>
      </c>
      <c r="H83" s="192">
        <v>0</v>
      </c>
    </row>
    <row r="84" spans="2:8" s="146" customFormat="1">
      <c r="B84" s="234"/>
      <c r="C84" s="48"/>
      <c r="D84" s="48" t="str">
        <f>$D$14</f>
        <v>Jahr 2021</v>
      </c>
      <c r="E84" s="193">
        <v>0</v>
      </c>
      <c r="F84" s="172">
        <v>0</v>
      </c>
      <c r="G84" s="172">
        <v>0</v>
      </c>
      <c r="H84" s="194">
        <v>0</v>
      </c>
    </row>
    <row r="85" spans="2:8">
      <c r="B85" s="234" t="s">
        <v>48</v>
      </c>
      <c r="C85" s="64" t="s">
        <v>187</v>
      </c>
      <c r="D85" s="39" t="str">
        <f>$D$13</f>
        <v>Jahr 2022</v>
      </c>
      <c r="E85" s="191">
        <v>0</v>
      </c>
      <c r="F85" s="168">
        <v>0</v>
      </c>
      <c r="G85" s="168">
        <v>0</v>
      </c>
      <c r="H85" s="192">
        <v>0</v>
      </c>
    </row>
    <row r="86" spans="2:8" s="146" customFormat="1">
      <c r="B86" s="234"/>
      <c r="C86" s="48"/>
      <c r="D86" s="48" t="str">
        <f>$D$14</f>
        <v>Jahr 2021</v>
      </c>
      <c r="E86" s="193">
        <v>0</v>
      </c>
      <c r="F86" s="172">
        <v>0</v>
      </c>
      <c r="G86" s="172">
        <v>0</v>
      </c>
      <c r="H86" s="194">
        <v>0</v>
      </c>
    </row>
    <row r="87" spans="2:8">
      <c r="B87" s="234" t="s">
        <v>49</v>
      </c>
      <c r="C87" s="64" t="s">
        <v>188</v>
      </c>
      <c r="D87" s="39" t="str">
        <f>$D$13</f>
        <v>Jahr 2022</v>
      </c>
      <c r="E87" s="191">
        <v>0</v>
      </c>
      <c r="F87" s="168">
        <v>0</v>
      </c>
      <c r="G87" s="168">
        <v>0</v>
      </c>
      <c r="H87" s="192">
        <v>0</v>
      </c>
    </row>
    <row r="88" spans="2:8" s="146" customFormat="1">
      <c r="B88" s="254"/>
      <c r="C88" s="255"/>
      <c r="D88" s="255" t="str">
        <f>$D$14</f>
        <v>Jahr 2021</v>
      </c>
      <c r="E88" s="195">
        <v>0</v>
      </c>
      <c r="F88" s="196">
        <v>0</v>
      </c>
      <c r="G88" s="196">
        <v>0</v>
      </c>
      <c r="H88" s="197">
        <v>0</v>
      </c>
    </row>
    <row r="89" spans="2:8"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50"/>
    </row>
    <row r="90" spans="2:8" ht="6" customHeight="1"/>
  </sheetData>
  <mergeCells count="3">
    <mergeCell ref="F9:F11"/>
    <mergeCell ref="G9:H9"/>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282</v>
      </c>
      <c r="D4" s="221"/>
      <c r="E4" s="221"/>
      <c r="F4" s="219"/>
      <c r="G4" s="219"/>
      <c r="H4" s="219"/>
      <c r="I4" s="219"/>
    </row>
    <row r="5" spans="2:9" ht="15" customHeight="1">
      <c r="C5" s="320" t="str">
        <f>UebInstitutQuartal</f>
        <v>Q1 2022</v>
      </c>
      <c r="D5" s="219"/>
      <c r="E5" s="219"/>
      <c r="F5" s="219"/>
      <c r="G5" s="219"/>
      <c r="H5" s="219"/>
      <c r="I5" s="219"/>
    </row>
    <row r="6" spans="2:9">
      <c r="C6" s="219"/>
      <c r="D6" s="219"/>
      <c r="E6" s="219"/>
      <c r="F6" s="219"/>
      <c r="G6" s="219"/>
      <c r="H6" s="219"/>
      <c r="I6" s="219"/>
    </row>
    <row r="7" spans="2:9" ht="15">
      <c r="C7" s="222"/>
      <c r="D7" s="223"/>
      <c r="E7" s="344" t="s">
        <v>283</v>
      </c>
      <c r="F7" s="345"/>
      <c r="G7" s="345"/>
      <c r="H7" s="345"/>
      <c r="I7" s="346"/>
    </row>
    <row r="8" spans="2:9">
      <c r="C8" s="223"/>
      <c r="D8" s="223"/>
      <c r="E8" s="224" t="s">
        <v>147</v>
      </c>
      <c r="F8" s="225" t="s">
        <v>191</v>
      </c>
      <c r="G8" s="226"/>
      <c r="H8" s="226"/>
      <c r="I8" s="227"/>
    </row>
    <row r="9" spans="2:9" ht="23.25" customHeight="1">
      <c r="C9" s="223"/>
      <c r="D9" s="223"/>
      <c r="E9" s="228"/>
      <c r="F9" s="384" t="s">
        <v>284</v>
      </c>
      <c r="G9" s="387" t="s">
        <v>285</v>
      </c>
      <c r="H9" s="388"/>
      <c r="I9" s="384" t="s">
        <v>286</v>
      </c>
    </row>
    <row r="10" spans="2:9">
      <c r="C10" s="223"/>
      <c r="D10" s="223"/>
      <c r="E10" s="228"/>
      <c r="F10" s="385"/>
      <c r="G10" s="389" t="s">
        <v>212</v>
      </c>
      <c r="H10" s="231" t="s">
        <v>191</v>
      </c>
      <c r="I10" s="385"/>
    </row>
    <row r="11" spans="2:9" ht="39.950000000000003" customHeight="1">
      <c r="C11" s="229"/>
      <c r="D11" s="229"/>
      <c r="E11" s="230"/>
      <c r="F11" s="386"/>
      <c r="G11" s="390"/>
      <c r="H11" s="283" t="s">
        <v>213</v>
      </c>
      <c r="I11" s="386"/>
    </row>
    <row r="12" spans="2:9">
      <c r="B12" s="273" t="s">
        <v>154</v>
      </c>
      <c r="C12" s="233" t="s">
        <v>155</v>
      </c>
      <c r="D12" s="236" t="str">
        <f>AktQuartKurz</f>
        <v>Q1</v>
      </c>
      <c r="E12" s="200" t="str">
        <f>Einheit_Waehrung</f>
        <v>€ mn.</v>
      </c>
      <c r="F12" s="83" t="str">
        <f>E12</f>
        <v>€ mn.</v>
      </c>
      <c r="G12" s="83" t="str">
        <f>E12</f>
        <v>€ mn.</v>
      </c>
      <c r="H12" s="83" t="str">
        <f>E12</f>
        <v>€ mn.</v>
      </c>
      <c r="I12" s="201" t="str">
        <f>E12</f>
        <v>€ mn.</v>
      </c>
    </row>
    <row r="13" spans="2:9">
      <c r="B13" s="272" t="s">
        <v>11</v>
      </c>
      <c r="C13" s="64" t="s">
        <v>156</v>
      </c>
      <c r="D13" s="39" t="str">
        <f>"Jahr " &amp; AktJahr</f>
        <v>Jahr 2022</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0</v>
      </c>
    </row>
    <row r="14" spans="2:9" s="146" customFormat="1">
      <c r="B14" s="234"/>
      <c r="C14" s="48"/>
      <c r="D14" s="48" t="str">
        <f>"Jahr " &amp; (AktJahr-1)</f>
        <v>Jahr 2021</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0</v>
      </c>
    </row>
    <row r="15" spans="2:9">
      <c r="B15" s="234" t="s">
        <v>12</v>
      </c>
      <c r="C15" s="64" t="s">
        <v>157</v>
      </c>
      <c r="D15" s="39" t="str">
        <f>$D$13</f>
        <v>Jahr 2022</v>
      </c>
      <c r="E15" s="191">
        <v>0</v>
      </c>
      <c r="F15" s="168">
        <v>0</v>
      </c>
      <c r="G15" s="168">
        <v>0</v>
      </c>
      <c r="H15" s="168">
        <v>0</v>
      </c>
      <c r="I15" s="192">
        <v>0</v>
      </c>
    </row>
    <row r="16" spans="2:9" s="146" customFormat="1">
      <c r="B16" s="234"/>
      <c r="C16" s="48"/>
      <c r="D16" s="48" t="str">
        <f>$D$14</f>
        <v>Jahr 2021</v>
      </c>
      <c r="E16" s="193">
        <v>0</v>
      </c>
      <c r="F16" s="172">
        <v>0</v>
      </c>
      <c r="G16" s="172">
        <v>0</v>
      </c>
      <c r="H16" s="172">
        <v>0</v>
      </c>
      <c r="I16" s="194">
        <v>0</v>
      </c>
    </row>
    <row r="17" spans="2:9">
      <c r="B17" s="235" t="s">
        <v>36</v>
      </c>
      <c r="C17" s="64" t="s">
        <v>158</v>
      </c>
      <c r="D17" s="39" t="str">
        <f>$D$13</f>
        <v>Jahr 2022</v>
      </c>
      <c r="E17" s="191">
        <v>0</v>
      </c>
      <c r="F17" s="168">
        <v>0</v>
      </c>
      <c r="G17" s="168">
        <v>0</v>
      </c>
      <c r="H17" s="168">
        <v>0</v>
      </c>
      <c r="I17" s="192">
        <v>0</v>
      </c>
    </row>
    <row r="18" spans="2:9" s="146" customFormat="1">
      <c r="B18" s="234"/>
      <c r="C18" s="48"/>
      <c r="D18" s="48" t="str">
        <f>$D$14</f>
        <v>Jahr 2021</v>
      </c>
      <c r="E18" s="193">
        <v>0</v>
      </c>
      <c r="F18" s="172">
        <v>0</v>
      </c>
      <c r="G18" s="172">
        <v>0</v>
      </c>
      <c r="H18" s="172">
        <v>0</v>
      </c>
      <c r="I18" s="194">
        <v>0</v>
      </c>
    </row>
    <row r="19" spans="2:9">
      <c r="B19" s="235" t="s">
        <v>24</v>
      </c>
      <c r="C19" s="64" t="s">
        <v>159</v>
      </c>
      <c r="D19" s="39" t="str">
        <f>$D$13</f>
        <v>Jahr 2022</v>
      </c>
      <c r="E19" s="191">
        <v>0</v>
      </c>
      <c r="F19" s="168">
        <v>0</v>
      </c>
      <c r="G19" s="168">
        <v>0</v>
      </c>
      <c r="H19" s="168">
        <v>0</v>
      </c>
      <c r="I19" s="192">
        <v>0</v>
      </c>
    </row>
    <row r="20" spans="2:9" s="146" customFormat="1">
      <c r="B20" s="234"/>
      <c r="C20" s="48"/>
      <c r="D20" s="48" t="str">
        <f>$D$14</f>
        <v>Jahr 2021</v>
      </c>
      <c r="E20" s="193">
        <v>0</v>
      </c>
      <c r="F20" s="172">
        <v>0</v>
      </c>
      <c r="G20" s="172">
        <v>0</v>
      </c>
      <c r="H20" s="172">
        <v>0</v>
      </c>
      <c r="I20" s="194">
        <v>0</v>
      </c>
    </row>
    <row r="21" spans="2:9">
      <c r="B21" s="235" t="s">
        <v>30</v>
      </c>
      <c r="C21" s="64" t="s">
        <v>160</v>
      </c>
      <c r="D21" s="39" t="str">
        <f>$D$13</f>
        <v>Jahr 2022</v>
      </c>
      <c r="E21" s="191">
        <v>0</v>
      </c>
      <c r="F21" s="168">
        <v>0</v>
      </c>
      <c r="G21" s="168">
        <v>0</v>
      </c>
      <c r="H21" s="168">
        <v>0</v>
      </c>
      <c r="I21" s="192">
        <v>0</v>
      </c>
    </row>
    <row r="22" spans="2:9" s="146" customFormat="1">
      <c r="B22" s="234"/>
      <c r="C22" s="48"/>
      <c r="D22" s="48" t="str">
        <f>$D$14</f>
        <v>Jahr 2021</v>
      </c>
      <c r="E22" s="193">
        <v>0</v>
      </c>
      <c r="F22" s="172">
        <v>0</v>
      </c>
      <c r="G22" s="172">
        <v>0</v>
      </c>
      <c r="H22" s="172">
        <v>0</v>
      </c>
      <c r="I22" s="194">
        <v>0</v>
      </c>
    </row>
    <row r="23" spans="2:9">
      <c r="B23" s="235" t="s">
        <v>29</v>
      </c>
      <c r="C23" s="64" t="s">
        <v>161</v>
      </c>
      <c r="D23" s="39" t="str">
        <f>$D$13</f>
        <v>Jahr 2022</v>
      </c>
      <c r="E23" s="191">
        <v>0</v>
      </c>
      <c r="F23" s="168">
        <v>0</v>
      </c>
      <c r="G23" s="168">
        <v>0</v>
      </c>
      <c r="H23" s="168">
        <v>0</v>
      </c>
      <c r="I23" s="192">
        <v>0</v>
      </c>
    </row>
    <row r="24" spans="2:9" s="146" customFormat="1">
      <c r="B24" s="234"/>
      <c r="C24" s="48"/>
      <c r="D24" s="48" t="str">
        <f>$D$14</f>
        <v>Jahr 2021</v>
      </c>
      <c r="E24" s="193">
        <v>0</v>
      </c>
      <c r="F24" s="172">
        <v>0</v>
      </c>
      <c r="G24" s="172">
        <v>0</v>
      </c>
      <c r="H24" s="172">
        <v>0</v>
      </c>
      <c r="I24" s="194">
        <v>0</v>
      </c>
    </row>
    <row r="25" spans="2:9">
      <c r="B25" s="235" t="s">
        <v>42</v>
      </c>
      <c r="C25" s="64" t="s">
        <v>162</v>
      </c>
      <c r="D25" s="39" t="str">
        <f>$D$13</f>
        <v>Jahr 2022</v>
      </c>
      <c r="E25" s="191">
        <v>0</v>
      </c>
      <c r="F25" s="168">
        <v>0</v>
      </c>
      <c r="G25" s="168">
        <v>0</v>
      </c>
      <c r="H25" s="168">
        <v>0</v>
      </c>
      <c r="I25" s="192">
        <v>0</v>
      </c>
    </row>
    <row r="26" spans="2:9" s="146" customFormat="1">
      <c r="B26" s="234"/>
      <c r="C26" s="48"/>
      <c r="D26" s="48" t="str">
        <f>$D$14</f>
        <v>Jahr 2021</v>
      </c>
      <c r="E26" s="193">
        <v>0</v>
      </c>
      <c r="F26" s="172">
        <v>0</v>
      </c>
      <c r="G26" s="172">
        <v>0</v>
      </c>
      <c r="H26" s="172">
        <v>0</v>
      </c>
      <c r="I26" s="194">
        <v>0</v>
      </c>
    </row>
    <row r="27" spans="2:9">
      <c r="B27" s="234" t="s">
        <v>31</v>
      </c>
      <c r="C27" s="64" t="s">
        <v>163</v>
      </c>
      <c r="D27" s="39" t="str">
        <f>$D$13</f>
        <v>Jahr 2022</v>
      </c>
      <c r="E27" s="191">
        <v>0</v>
      </c>
      <c r="F27" s="168">
        <v>0</v>
      </c>
      <c r="G27" s="168">
        <v>0</v>
      </c>
      <c r="H27" s="168">
        <v>0</v>
      </c>
      <c r="I27" s="192">
        <v>0</v>
      </c>
    </row>
    <row r="28" spans="2:9" s="146" customFormat="1">
      <c r="B28" s="234"/>
      <c r="C28" s="48"/>
      <c r="D28" s="48" t="str">
        <f>$D$14</f>
        <v>Jahr 2021</v>
      </c>
      <c r="E28" s="193">
        <v>0</v>
      </c>
      <c r="F28" s="172">
        <v>0</v>
      </c>
      <c r="G28" s="172">
        <v>0</v>
      </c>
      <c r="H28" s="172">
        <v>0</v>
      </c>
      <c r="I28" s="194">
        <v>0</v>
      </c>
    </row>
    <row r="29" spans="2:9">
      <c r="B29" s="234" t="s">
        <v>32</v>
      </c>
      <c r="C29" s="64" t="s">
        <v>164</v>
      </c>
      <c r="D29" s="39" t="str">
        <f>$D$13</f>
        <v>Jahr 2022</v>
      </c>
      <c r="E29" s="191">
        <v>0</v>
      </c>
      <c r="F29" s="168">
        <v>0</v>
      </c>
      <c r="G29" s="168">
        <v>0</v>
      </c>
      <c r="H29" s="168">
        <v>0</v>
      </c>
      <c r="I29" s="192">
        <v>0</v>
      </c>
    </row>
    <row r="30" spans="2:9" s="146" customFormat="1">
      <c r="B30" s="234"/>
      <c r="C30" s="48"/>
      <c r="D30" s="48" t="str">
        <f>$D$14</f>
        <v>Jahr 2021</v>
      </c>
      <c r="E30" s="193">
        <v>0</v>
      </c>
      <c r="F30" s="172">
        <v>0</v>
      </c>
      <c r="G30" s="172">
        <v>0</v>
      </c>
      <c r="H30" s="172">
        <v>0</v>
      </c>
      <c r="I30" s="194">
        <v>0</v>
      </c>
    </row>
    <row r="31" spans="2:9">
      <c r="B31" s="234" t="s">
        <v>13</v>
      </c>
      <c r="C31" s="64" t="s">
        <v>165</v>
      </c>
      <c r="D31" s="39" t="str">
        <f>$D$13</f>
        <v>Jahr 2022</v>
      </c>
      <c r="E31" s="191">
        <v>0</v>
      </c>
      <c r="F31" s="168">
        <v>0</v>
      </c>
      <c r="G31" s="168">
        <v>0</v>
      </c>
      <c r="H31" s="168">
        <v>0</v>
      </c>
      <c r="I31" s="192">
        <v>0</v>
      </c>
    </row>
    <row r="32" spans="2:9" s="146" customFormat="1">
      <c r="B32" s="234"/>
      <c r="C32" s="48"/>
      <c r="D32" s="48" t="str">
        <f>$D$14</f>
        <v>Jahr 2021</v>
      </c>
      <c r="E32" s="193">
        <v>0</v>
      </c>
      <c r="F32" s="172">
        <v>0</v>
      </c>
      <c r="G32" s="172">
        <v>0</v>
      </c>
      <c r="H32" s="172">
        <v>0</v>
      </c>
      <c r="I32" s="194">
        <v>0</v>
      </c>
    </row>
    <row r="33" spans="2:9">
      <c r="B33" s="234" t="s">
        <v>14</v>
      </c>
      <c r="C33" s="64" t="s">
        <v>166</v>
      </c>
      <c r="D33" s="39" t="str">
        <f>$D$13</f>
        <v>Jahr 2022</v>
      </c>
      <c r="E33" s="191">
        <v>0</v>
      </c>
      <c r="F33" s="168">
        <v>0</v>
      </c>
      <c r="G33" s="168">
        <v>0</v>
      </c>
      <c r="H33" s="168">
        <v>0</v>
      </c>
      <c r="I33" s="192">
        <v>0</v>
      </c>
    </row>
    <row r="34" spans="2:9" s="146" customFormat="1">
      <c r="B34" s="234"/>
      <c r="C34" s="48"/>
      <c r="D34" s="48" t="str">
        <f>$D$14</f>
        <v>Jahr 2021</v>
      </c>
      <c r="E34" s="193">
        <v>0</v>
      </c>
      <c r="F34" s="172">
        <v>0</v>
      </c>
      <c r="G34" s="172">
        <v>0</v>
      </c>
      <c r="H34" s="172">
        <v>0</v>
      </c>
      <c r="I34" s="194">
        <v>0</v>
      </c>
    </row>
    <row r="35" spans="2:9">
      <c r="B35" s="234" t="s">
        <v>15</v>
      </c>
      <c r="C35" s="64" t="s">
        <v>167</v>
      </c>
      <c r="D35" s="39" t="str">
        <f>$D$13</f>
        <v>Jahr 2022</v>
      </c>
      <c r="E35" s="191">
        <v>0</v>
      </c>
      <c r="F35" s="168">
        <v>0</v>
      </c>
      <c r="G35" s="168">
        <v>0</v>
      </c>
      <c r="H35" s="168">
        <v>0</v>
      </c>
      <c r="I35" s="192">
        <v>0</v>
      </c>
    </row>
    <row r="36" spans="2:9" s="146" customFormat="1">
      <c r="B36" s="234"/>
      <c r="C36" s="48"/>
      <c r="D36" s="48" t="str">
        <f>$D$14</f>
        <v>Jahr 2021</v>
      </c>
      <c r="E36" s="193">
        <v>0</v>
      </c>
      <c r="F36" s="172">
        <v>0</v>
      </c>
      <c r="G36" s="172">
        <v>0</v>
      </c>
      <c r="H36" s="172">
        <v>0</v>
      </c>
      <c r="I36" s="194">
        <v>0</v>
      </c>
    </row>
    <row r="37" spans="2:9">
      <c r="B37" s="234" t="s">
        <v>25</v>
      </c>
      <c r="C37" s="64" t="s">
        <v>168</v>
      </c>
      <c r="D37" s="39" t="str">
        <f>$D$13</f>
        <v>Jahr 2022</v>
      </c>
      <c r="E37" s="191">
        <v>0</v>
      </c>
      <c r="F37" s="168">
        <v>0</v>
      </c>
      <c r="G37" s="168">
        <v>0</v>
      </c>
      <c r="H37" s="168">
        <v>0</v>
      </c>
      <c r="I37" s="192">
        <v>0</v>
      </c>
    </row>
    <row r="38" spans="2:9" s="146" customFormat="1">
      <c r="B38" s="234"/>
      <c r="C38" s="48"/>
      <c r="D38" s="48" t="str">
        <f>$D$14</f>
        <v>Jahr 2021</v>
      </c>
      <c r="E38" s="193">
        <v>0</v>
      </c>
      <c r="F38" s="172">
        <v>0</v>
      </c>
      <c r="G38" s="172">
        <v>0</v>
      </c>
      <c r="H38" s="172">
        <v>0</v>
      </c>
      <c r="I38" s="194">
        <v>0</v>
      </c>
    </row>
    <row r="39" spans="2:9">
      <c r="B39" s="234" t="s">
        <v>43</v>
      </c>
      <c r="C39" s="64" t="s">
        <v>169</v>
      </c>
      <c r="D39" s="39" t="str">
        <f>$D$13</f>
        <v>Jahr 2022</v>
      </c>
      <c r="E39" s="191">
        <v>0</v>
      </c>
      <c r="F39" s="168">
        <v>0</v>
      </c>
      <c r="G39" s="168">
        <v>0</v>
      </c>
      <c r="H39" s="168">
        <v>0</v>
      </c>
      <c r="I39" s="192">
        <v>0</v>
      </c>
    </row>
    <row r="40" spans="2:9" s="146" customFormat="1">
      <c r="B40" s="234"/>
      <c r="C40" s="48"/>
      <c r="D40" s="48" t="str">
        <f>$D$14</f>
        <v>Jahr 2021</v>
      </c>
      <c r="E40" s="193">
        <v>0</v>
      </c>
      <c r="F40" s="172">
        <v>0</v>
      </c>
      <c r="G40" s="172">
        <v>0</v>
      </c>
      <c r="H40" s="172">
        <v>0</v>
      </c>
      <c r="I40" s="194">
        <v>0</v>
      </c>
    </row>
    <row r="41" spans="2:9">
      <c r="B41" s="234" t="s">
        <v>16</v>
      </c>
      <c r="C41" s="64" t="s">
        <v>170</v>
      </c>
      <c r="D41" s="39" t="str">
        <f>$D$13</f>
        <v>Jahr 2022</v>
      </c>
      <c r="E41" s="191">
        <v>0</v>
      </c>
      <c r="F41" s="168">
        <v>0</v>
      </c>
      <c r="G41" s="168">
        <v>0</v>
      </c>
      <c r="H41" s="168">
        <v>0</v>
      </c>
      <c r="I41" s="192">
        <v>0</v>
      </c>
    </row>
    <row r="42" spans="2:9" s="146" customFormat="1">
      <c r="B42" s="234"/>
      <c r="C42" s="48"/>
      <c r="D42" s="48" t="str">
        <f>$D$14</f>
        <v>Jahr 2021</v>
      </c>
      <c r="E42" s="193">
        <v>0</v>
      </c>
      <c r="F42" s="172">
        <v>0</v>
      </c>
      <c r="G42" s="172">
        <v>0</v>
      </c>
      <c r="H42" s="172">
        <v>0</v>
      </c>
      <c r="I42" s="194">
        <v>0</v>
      </c>
    </row>
    <row r="43" spans="2:9">
      <c r="B43" s="234" t="s">
        <v>26</v>
      </c>
      <c r="C43" s="64" t="s">
        <v>171</v>
      </c>
      <c r="D43" s="39" t="str">
        <f>$D$13</f>
        <v>Jahr 2022</v>
      </c>
      <c r="E43" s="191">
        <v>0</v>
      </c>
      <c r="F43" s="168">
        <v>0</v>
      </c>
      <c r="G43" s="168">
        <v>0</v>
      </c>
      <c r="H43" s="168">
        <v>0</v>
      </c>
      <c r="I43" s="192">
        <v>0</v>
      </c>
    </row>
    <row r="44" spans="2:9" s="146" customFormat="1">
      <c r="B44" s="234"/>
      <c r="C44" s="48"/>
      <c r="D44" s="48" t="str">
        <f>$D$14</f>
        <v>Jahr 2021</v>
      </c>
      <c r="E44" s="193">
        <v>0</v>
      </c>
      <c r="F44" s="172">
        <v>0</v>
      </c>
      <c r="G44" s="172">
        <v>0</v>
      </c>
      <c r="H44" s="172">
        <v>0</v>
      </c>
      <c r="I44" s="194">
        <v>0</v>
      </c>
    </row>
    <row r="45" spans="2:9">
      <c r="B45" s="234" t="s">
        <v>33</v>
      </c>
      <c r="C45" s="64" t="s">
        <v>172</v>
      </c>
      <c r="D45" s="39" t="str">
        <f>$D$13</f>
        <v>Jahr 2022</v>
      </c>
      <c r="E45" s="191">
        <v>0</v>
      </c>
      <c r="F45" s="168">
        <v>0</v>
      </c>
      <c r="G45" s="168">
        <v>0</v>
      </c>
      <c r="H45" s="168">
        <v>0</v>
      </c>
      <c r="I45" s="192">
        <v>0</v>
      </c>
    </row>
    <row r="46" spans="2:9" s="146" customFormat="1">
      <c r="B46" s="234"/>
      <c r="C46" s="48"/>
      <c r="D46" s="48" t="str">
        <f>$D$14</f>
        <v>Jahr 2021</v>
      </c>
      <c r="E46" s="193">
        <v>0</v>
      </c>
      <c r="F46" s="172">
        <v>0</v>
      </c>
      <c r="G46" s="172">
        <v>0</v>
      </c>
      <c r="H46" s="172">
        <v>0</v>
      </c>
      <c r="I46" s="194">
        <v>0</v>
      </c>
    </row>
    <row r="47" spans="2:9">
      <c r="B47" s="234" t="s">
        <v>34</v>
      </c>
      <c r="C47" s="64" t="s">
        <v>173</v>
      </c>
      <c r="D47" s="39" t="str">
        <f>$D$13</f>
        <v>Jahr 2022</v>
      </c>
      <c r="E47" s="191">
        <v>0</v>
      </c>
      <c r="F47" s="168">
        <v>0</v>
      </c>
      <c r="G47" s="168">
        <v>0</v>
      </c>
      <c r="H47" s="168">
        <v>0</v>
      </c>
      <c r="I47" s="192">
        <v>0</v>
      </c>
    </row>
    <row r="48" spans="2:9" s="146" customFormat="1">
      <c r="B48" s="234"/>
      <c r="C48" s="48"/>
      <c r="D48" s="48" t="str">
        <f>$D$14</f>
        <v>Jahr 2021</v>
      </c>
      <c r="E48" s="193">
        <v>0</v>
      </c>
      <c r="F48" s="172">
        <v>0</v>
      </c>
      <c r="G48" s="172">
        <v>0</v>
      </c>
      <c r="H48" s="172">
        <v>0</v>
      </c>
      <c r="I48" s="194">
        <v>0</v>
      </c>
    </row>
    <row r="49" spans="2:9">
      <c r="B49" s="234" t="s">
        <v>35</v>
      </c>
      <c r="C49" s="64" t="s">
        <v>174</v>
      </c>
      <c r="D49" s="39" t="str">
        <f>$D$13</f>
        <v>Jahr 2022</v>
      </c>
      <c r="E49" s="191">
        <v>0</v>
      </c>
      <c r="F49" s="168">
        <v>0</v>
      </c>
      <c r="G49" s="168">
        <v>0</v>
      </c>
      <c r="H49" s="168">
        <v>0</v>
      </c>
      <c r="I49" s="192">
        <v>0</v>
      </c>
    </row>
    <row r="50" spans="2:9" s="146" customFormat="1">
      <c r="B50" s="234"/>
      <c r="C50" s="48"/>
      <c r="D50" s="48" t="str">
        <f>$D$14</f>
        <v>Jahr 2021</v>
      </c>
      <c r="E50" s="193">
        <v>0</v>
      </c>
      <c r="F50" s="172">
        <v>0</v>
      </c>
      <c r="G50" s="172">
        <v>0</v>
      </c>
      <c r="H50" s="172">
        <v>0</v>
      </c>
      <c r="I50" s="194">
        <v>0</v>
      </c>
    </row>
    <row r="51" spans="2:9">
      <c r="B51" s="234" t="s">
        <v>27</v>
      </c>
      <c r="C51" s="64" t="s">
        <v>1</v>
      </c>
      <c r="D51" s="39" t="str">
        <f>$D$13</f>
        <v>Jahr 2022</v>
      </c>
      <c r="E51" s="191">
        <v>0</v>
      </c>
      <c r="F51" s="168">
        <v>0</v>
      </c>
      <c r="G51" s="168">
        <v>0</v>
      </c>
      <c r="H51" s="168">
        <v>0</v>
      </c>
      <c r="I51" s="192">
        <v>0</v>
      </c>
    </row>
    <row r="52" spans="2:9" s="146" customFormat="1">
      <c r="B52" s="234"/>
      <c r="C52" s="48"/>
      <c r="D52" s="48" t="str">
        <f>$D$14</f>
        <v>Jahr 2021</v>
      </c>
      <c r="E52" s="193">
        <v>0</v>
      </c>
      <c r="F52" s="172">
        <v>0</v>
      </c>
      <c r="G52" s="172">
        <v>0</v>
      </c>
      <c r="H52" s="172">
        <v>0</v>
      </c>
      <c r="I52" s="194">
        <v>0</v>
      </c>
    </row>
    <row r="53" spans="2:9">
      <c r="B53" s="234" t="s">
        <v>18</v>
      </c>
      <c r="C53" s="64" t="s">
        <v>175</v>
      </c>
      <c r="D53" s="39" t="str">
        <f>$D$13</f>
        <v>Jahr 2022</v>
      </c>
      <c r="E53" s="191">
        <v>0</v>
      </c>
      <c r="F53" s="168">
        <v>0</v>
      </c>
      <c r="G53" s="168">
        <v>0</v>
      </c>
      <c r="H53" s="168">
        <v>0</v>
      </c>
      <c r="I53" s="192">
        <v>0</v>
      </c>
    </row>
    <row r="54" spans="2:9" s="146" customFormat="1">
      <c r="B54" s="234"/>
      <c r="C54" s="48"/>
      <c r="D54" s="48" t="str">
        <f>$D$14</f>
        <v>Jahr 2021</v>
      </c>
      <c r="E54" s="193">
        <v>0</v>
      </c>
      <c r="F54" s="172">
        <v>0</v>
      </c>
      <c r="G54" s="172">
        <v>0</v>
      </c>
      <c r="H54" s="172">
        <v>0</v>
      </c>
      <c r="I54" s="194">
        <v>0</v>
      </c>
    </row>
    <row r="55" spans="2:9">
      <c r="B55" s="234" t="s">
        <v>37</v>
      </c>
      <c r="C55" s="64" t="s">
        <v>176</v>
      </c>
      <c r="D55" s="39" t="str">
        <f>$D$13</f>
        <v>Jahr 2022</v>
      </c>
      <c r="E55" s="191">
        <v>0</v>
      </c>
      <c r="F55" s="168">
        <v>0</v>
      </c>
      <c r="G55" s="168">
        <v>0</v>
      </c>
      <c r="H55" s="168">
        <v>0</v>
      </c>
      <c r="I55" s="192">
        <v>0</v>
      </c>
    </row>
    <row r="56" spans="2:9" s="146" customFormat="1">
      <c r="B56" s="234"/>
      <c r="C56" s="48"/>
      <c r="D56" s="48" t="str">
        <f>$D$14</f>
        <v>Jahr 2021</v>
      </c>
      <c r="E56" s="193">
        <v>0</v>
      </c>
      <c r="F56" s="172">
        <v>0</v>
      </c>
      <c r="G56" s="172">
        <v>0</v>
      </c>
      <c r="H56" s="172">
        <v>0</v>
      </c>
      <c r="I56" s="194">
        <v>0</v>
      </c>
    </row>
    <row r="57" spans="2:9">
      <c r="B57" s="234" t="s">
        <v>28</v>
      </c>
      <c r="C57" s="64" t="s">
        <v>2</v>
      </c>
      <c r="D57" s="39" t="str">
        <f>$D$13</f>
        <v>Jahr 2022</v>
      </c>
      <c r="E57" s="191">
        <v>0</v>
      </c>
      <c r="F57" s="168">
        <v>0</v>
      </c>
      <c r="G57" s="168">
        <v>0</v>
      </c>
      <c r="H57" s="168">
        <v>0</v>
      </c>
      <c r="I57" s="192">
        <v>0</v>
      </c>
    </row>
    <row r="58" spans="2:9" s="146" customFormat="1">
      <c r="B58" s="234"/>
      <c r="C58" s="48"/>
      <c r="D58" s="48" t="str">
        <f>$D$14</f>
        <v>Jahr 2021</v>
      </c>
      <c r="E58" s="193">
        <v>0</v>
      </c>
      <c r="F58" s="172">
        <v>0</v>
      </c>
      <c r="G58" s="172">
        <v>0</v>
      </c>
      <c r="H58" s="172">
        <v>0</v>
      </c>
      <c r="I58" s="194">
        <v>0</v>
      </c>
    </row>
    <row r="59" spans="2:9">
      <c r="B59" s="234" t="s">
        <v>38</v>
      </c>
      <c r="C59" s="64" t="s">
        <v>177</v>
      </c>
      <c r="D59" s="39" t="str">
        <f>$D$13</f>
        <v>Jahr 2022</v>
      </c>
      <c r="E59" s="191">
        <v>0</v>
      </c>
      <c r="F59" s="168">
        <v>0</v>
      </c>
      <c r="G59" s="168">
        <v>0</v>
      </c>
      <c r="H59" s="168">
        <v>0</v>
      </c>
      <c r="I59" s="192">
        <v>0</v>
      </c>
    </row>
    <row r="60" spans="2:9" s="146" customFormat="1">
      <c r="B60" s="234"/>
      <c r="C60" s="48"/>
      <c r="D60" s="48" t="str">
        <f>$D$14</f>
        <v>Jahr 2021</v>
      </c>
      <c r="E60" s="193">
        <v>0</v>
      </c>
      <c r="F60" s="172">
        <v>0</v>
      </c>
      <c r="G60" s="172">
        <v>0</v>
      </c>
      <c r="H60" s="172">
        <v>0</v>
      </c>
      <c r="I60" s="194">
        <v>0</v>
      </c>
    </row>
    <row r="61" spans="2:9">
      <c r="B61" s="234" t="s">
        <v>40</v>
      </c>
      <c r="C61" s="64" t="s">
        <v>178</v>
      </c>
      <c r="D61" s="39" t="str">
        <f>$D$13</f>
        <v>Jahr 2022</v>
      </c>
      <c r="E61" s="191">
        <v>0</v>
      </c>
      <c r="F61" s="168">
        <v>0</v>
      </c>
      <c r="G61" s="168">
        <v>0</v>
      </c>
      <c r="H61" s="168">
        <v>0</v>
      </c>
      <c r="I61" s="192">
        <v>0</v>
      </c>
    </row>
    <row r="62" spans="2:9" s="146" customFormat="1">
      <c r="B62" s="234"/>
      <c r="C62" s="48"/>
      <c r="D62" s="48" t="str">
        <f>$D$14</f>
        <v>Jahr 2021</v>
      </c>
      <c r="E62" s="193">
        <v>0</v>
      </c>
      <c r="F62" s="172">
        <v>0</v>
      </c>
      <c r="G62" s="172">
        <v>0</v>
      </c>
      <c r="H62" s="172">
        <v>0</v>
      </c>
      <c r="I62" s="194">
        <v>0</v>
      </c>
    </row>
    <row r="63" spans="2:9">
      <c r="B63" s="234" t="s">
        <v>41</v>
      </c>
      <c r="C63" s="64" t="s">
        <v>179</v>
      </c>
      <c r="D63" s="39" t="str">
        <f>$D$13</f>
        <v>Jahr 2022</v>
      </c>
      <c r="E63" s="191">
        <v>0</v>
      </c>
      <c r="F63" s="168">
        <v>0</v>
      </c>
      <c r="G63" s="168">
        <v>0</v>
      </c>
      <c r="H63" s="168">
        <v>0</v>
      </c>
      <c r="I63" s="192">
        <v>0</v>
      </c>
    </row>
    <row r="64" spans="2:9" s="146" customFormat="1">
      <c r="B64" s="234"/>
      <c r="C64" s="48"/>
      <c r="D64" s="48" t="str">
        <f>$D$14</f>
        <v>Jahr 2021</v>
      </c>
      <c r="E64" s="193">
        <v>0</v>
      </c>
      <c r="F64" s="172">
        <v>0</v>
      </c>
      <c r="G64" s="172">
        <v>0</v>
      </c>
      <c r="H64" s="172">
        <v>0</v>
      </c>
      <c r="I64" s="194">
        <v>0</v>
      </c>
    </row>
    <row r="65" spans="2:9">
      <c r="B65" s="234" t="s">
        <v>21</v>
      </c>
      <c r="C65" s="64" t="s">
        <v>180</v>
      </c>
      <c r="D65" s="39" t="str">
        <f>$D$13</f>
        <v>Jahr 2022</v>
      </c>
      <c r="E65" s="191">
        <v>0</v>
      </c>
      <c r="F65" s="168">
        <v>0</v>
      </c>
      <c r="G65" s="168">
        <v>0</v>
      </c>
      <c r="H65" s="168">
        <v>0</v>
      </c>
      <c r="I65" s="192">
        <v>0</v>
      </c>
    </row>
    <row r="66" spans="2:9" s="146" customFormat="1">
      <c r="B66" s="234"/>
      <c r="C66" s="48"/>
      <c r="D66" s="48" t="str">
        <f>$D$14</f>
        <v>Jahr 2021</v>
      </c>
      <c r="E66" s="193">
        <v>0</v>
      </c>
      <c r="F66" s="172">
        <v>0</v>
      </c>
      <c r="G66" s="172">
        <v>0</v>
      </c>
      <c r="H66" s="172">
        <v>0</v>
      </c>
      <c r="I66" s="194">
        <v>0</v>
      </c>
    </row>
    <row r="67" spans="2:9">
      <c r="B67" s="234" t="s">
        <v>39</v>
      </c>
      <c r="C67" s="64" t="s">
        <v>181</v>
      </c>
      <c r="D67" s="39" t="str">
        <f>$D$13</f>
        <v>Jahr 2022</v>
      </c>
      <c r="E67" s="191">
        <v>0</v>
      </c>
      <c r="F67" s="168">
        <v>0</v>
      </c>
      <c r="G67" s="168">
        <v>0</v>
      </c>
      <c r="H67" s="168">
        <v>0</v>
      </c>
      <c r="I67" s="192">
        <v>0</v>
      </c>
    </row>
    <row r="68" spans="2:9" s="146" customFormat="1">
      <c r="B68" s="234"/>
      <c r="C68" s="48"/>
      <c r="D68" s="48" t="str">
        <f>$D$14</f>
        <v>Jahr 2021</v>
      </c>
      <c r="E68" s="193">
        <v>0</v>
      </c>
      <c r="F68" s="172">
        <v>0</v>
      </c>
      <c r="G68" s="172">
        <v>0</v>
      </c>
      <c r="H68" s="172">
        <v>0</v>
      </c>
      <c r="I68" s="194">
        <v>0</v>
      </c>
    </row>
    <row r="69" spans="2:9">
      <c r="B69" s="234" t="s">
        <v>17</v>
      </c>
      <c r="C69" s="64" t="s">
        <v>182</v>
      </c>
      <c r="D69" s="39" t="str">
        <f>$D$13</f>
        <v>Jahr 2022</v>
      </c>
      <c r="E69" s="191">
        <v>0</v>
      </c>
      <c r="F69" s="168">
        <v>0</v>
      </c>
      <c r="G69" s="168">
        <v>0</v>
      </c>
      <c r="H69" s="168">
        <v>0</v>
      </c>
      <c r="I69" s="192">
        <v>0</v>
      </c>
    </row>
    <row r="70" spans="2:9" s="146" customFormat="1">
      <c r="B70" s="234"/>
      <c r="C70" s="48"/>
      <c r="D70" s="48" t="str">
        <f>$D$14</f>
        <v>Jahr 2021</v>
      </c>
      <c r="E70" s="193">
        <v>0</v>
      </c>
      <c r="F70" s="172">
        <v>0</v>
      </c>
      <c r="G70" s="172">
        <v>0</v>
      </c>
      <c r="H70" s="172">
        <v>0</v>
      </c>
      <c r="I70" s="194">
        <v>0</v>
      </c>
    </row>
    <row r="71" spans="2:9">
      <c r="B71" s="234" t="s">
        <v>44</v>
      </c>
      <c r="C71" s="64" t="s">
        <v>183</v>
      </c>
      <c r="D71" s="39" t="str">
        <f>$D$13</f>
        <v>Jahr 2022</v>
      </c>
      <c r="E71" s="191">
        <v>0</v>
      </c>
      <c r="F71" s="168">
        <v>0</v>
      </c>
      <c r="G71" s="168">
        <v>0</v>
      </c>
      <c r="H71" s="168">
        <v>0</v>
      </c>
      <c r="I71" s="192">
        <v>0</v>
      </c>
    </row>
    <row r="72" spans="2:9" s="146" customFormat="1">
      <c r="B72" s="234"/>
      <c r="C72" s="48"/>
      <c r="D72" s="48" t="str">
        <f>$D$14</f>
        <v>Jahr 2021</v>
      </c>
      <c r="E72" s="193">
        <v>0</v>
      </c>
      <c r="F72" s="172">
        <v>0</v>
      </c>
      <c r="G72" s="172">
        <v>0</v>
      </c>
      <c r="H72" s="172">
        <v>0</v>
      </c>
      <c r="I72" s="194">
        <v>0</v>
      </c>
    </row>
    <row r="73" spans="2:9">
      <c r="B73" s="234" t="s">
        <v>46</v>
      </c>
      <c r="C73" s="64" t="s">
        <v>8</v>
      </c>
      <c r="D73" s="39" t="str">
        <f>$D$13</f>
        <v>Jahr 2022</v>
      </c>
      <c r="E73" s="191">
        <v>0</v>
      </c>
      <c r="F73" s="168">
        <v>0</v>
      </c>
      <c r="G73" s="168">
        <v>0</v>
      </c>
      <c r="H73" s="168">
        <v>0</v>
      </c>
      <c r="I73" s="192">
        <v>0</v>
      </c>
    </row>
    <row r="74" spans="2:9" s="146" customFormat="1">
      <c r="B74" s="234"/>
      <c r="C74" s="48"/>
      <c r="D74" s="48" t="str">
        <f>$D$14</f>
        <v>Jahr 2021</v>
      </c>
      <c r="E74" s="193">
        <v>0</v>
      </c>
      <c r="F74" s="172">
        <v>0</v>
      </c>
      <c r="G74" s="172">
        <v>0</v>
      </c>
      <c r="H74" s="172">
        <v>0</v>
      </c>
      <c r="I74" s="194">
        <v>0</v>
      </c>
    </row>
    <row r="75" spans="2:9">
      <c r="B75" s="234" t="s">
        <v>45</v>
      </c>
      <c r="C75" s="64" t="s">
        <v>3</v>
      </c>
      <c r="D75" s="39" t="str">
        <f>$D$13</f>
        <v>Jahr 2022</v>
      </c>
      <c r="E75" s="191">
        <v>0</v>
      </c>
      <c r="F75" s="168">
        <v>0</v>
      </c>
      <c r="G75" s="168">
        <v>0</v>
      </c>
      <c r="H75" s="168">
        <v>0</v>
      </c>
      <c r="I75" s="192">
        <v>0</v>
      </c>
    </row>
    <row r="76" spans="2:9" s="146" customFormat="1">
      <c r="B76" s="234"/>
      <c r="C76" s="48"/>
      <c r="D76" s="48" t="str">
        <f>$D$14</f>
        <v>Jahr 2021</v>
      </c>
      <c r="E76" s="193">
        <v>0</v>
      </c>
      <c r="F76" s="172">
        <v>0</v>
      </c>
      <c r="G76" s="172">
        <v>0</v>
      </c>
      <c r="H76" s="172">
        <v>0</v>
      </c>
      <c r="I76" s="194">
        <v>0</v>
      </c>
    </row>
    <row r="77" spans="2:9">
      <c r="B77" s="234" t="s">
        <v>19</v>
      </c>
      <c r="C77" s="64" t="s">
        <v>184</v>
      </c>
      <c r="D77" s="39" t="str">
        <f>$D$13</f>
        <v>Jahr 2022</v>
      </c>
      <c r="E77" s="191">
        <v>0</v>
      </c>
      <c r="F77" s="168">
        <v>0</v>
      </c>
      <c r="G77" s="168">
        <v>0</v>
      </c>
      <c r="H77" s="168">
        <v>0</v>
      </c>
      <c r="I77" s="192">
        <v>0</v>
      </c>
    </row>
    <row r="78" spans="2:9" s="146" customFormat="1">
      <c r="B78" s="234"/>
      <c r="C78" s="48"/>
      <c r="D78" s="48" t="str">
        <f>$D$14</f>
        <v>Jahr 2021</v>
      </c>
      <c r="E78" s="193">
        <v>0</v>
      </c>
      <c r="F78" s="172">
        <v>0</v>
      </c>
      <c r="G78" s="172">
        <v>0</v>
      </c>
      <c r="H78" s="172">
        <v>0</v>
      </c>
      <c r="I78" s="194">
        <v>0</v>
      </c>
    </row>
    <row r="79" spans="2:9">
      <c r="B79" s="234" t="s">
        <v>20</v>
      </c>
      <c r="C79" s="64" t="s">
        <v>185</v>
      </c>
      <c r="D79" s="39" t="str">
        <f>$D$13</f>
        <v>Jahr 2022</v>
      </c>
      <c r="E79" s="191">
        <v>0</v>
      </c>
      <c r="F79" s="168">
        <v>0</v>
      </c>
      <c r="G79" s="168">
        <v>0</v>
      </c>
      <c r="H79" s="168">
        <v>0</v>
      </c>
      <c r="I79" s="192">
        <v>0</v>
      </c>
    </row>
    <row r="80" spans="2:9" s="146" customFormat="1">
      <c r="B80" s="234"/>
      <c r="C80" s="48"/>
      <c r="D80" s="48" t="str">
        <f>$D$14</f>
        <v>Jahr 2021</v>
      </c>
      <c r="E80" s="193">
        <v>0</v>
      </c>
      <c r="F80" s="172">
        <v>0</v>
      </c>
      <c r="G80" s="172">
        <v>0</v>
      </c>
      <c r="H80" s="172">
        <v>0</v>
      </c>
      <c r="I80" s="194">
        <v>0</v>
      </c>
    </row>
    <row r="81" spans="2:9">
      <c r="B81" s="234" t="s">
        <v>22</v>
      </c>
      <c r="C81" s="64" t="s">
        <v>9</v>
      </c>
      <c r="D81" s="39" t="str">
        <f>$D$13</f>
        <v>Jahr 2022</v>
      </c>
      <c r="E81" s="191">
        <v>0</v>
      </c>
      <c r="F81" s="168">
        <v>0</v>
      </c>
      <c r="G81" s="168">
        <v>0</v>
      </c>
      <c r="H81" s="168">
        <v>0</v>
      </c>
      <c r="I81" s="192">
        <v>0</v>
      </c>
    </row>
    <row r="82" spans="2:9" s="146" customFormat="1">
      <c r="B82" s="234"/>
      <c r="C82" s="48"/>
      <c r="D82" s="48" t="str">
        <f>$D$14</f>
        <v>Jahr 2021</v>
      </c>
      <c r="E82" s="193">
        <v>0</v>
      </c>
      <c r="F82" s="172">
        <v>0</v>
      </c>
      <c r="G82" s="172">
        <v>0</v>
      </c>
      <c r="H82" s="172">
        <v>0</v>
      </c>
      <c r="I82" s="194">
        <v>0</v>
      </c>
    </row>
    <row r="83" spans="2:9">
      <c r="B83" s="234" t="s">
        <v>47</v>
      </c>
      <c r="C83" s="64" t="s">
        <v>186</v>
      </c>
      <c r="D83" s="39" t="str">
        <f>$D$13</f>
        <v>Jahr 2022</v>
      </c>
      <c r="E83" s="191">
        <v>0</v>
      </c>
      <c r="F83" s="168">
        <v>0</v>
      </c>
      <c r="G83" s="168">
        <v>0</v>
      </c>
      <c r="H83" s="168">
        <v>0</v>
      </c>
      <c r="I83" s="192">
        <v>0</v>
      </c>
    </row>
    <row r="84" spans="2:9" s="146" customFormat="1">
      <c r="B84" s="234"/>
      <c r="C84" s="48"/>
      <c r="D84" s="48" t="str">
        <f>$D$14</f>
        <v>Jahr 2021</v>
      </c>
      <c r="E84" s="193">
        <v>0</v>
      </c>
      <c r="F84" s="172">
        <v>0</v>
      </c>
      <c r="G84" s="172">
        <v>0</v>
      </c>
      <c r="H84" s="172">
        <v>0</v>
      </c>
      <c r="I84" s="194">
        <v>0</v>
      </c>
    </row>
    <row r="85" spans="2:9">
      <c r="B85" s="234" t="s">
        <v>48</v>
      </c>
      <c r="C85" s="64" t="s">
        <v>187</v>
      </c>
      <c r="D85" s="39" t="str">
        <f>$D$13</f>
        <v>Jahr 2022</v>
      </c>
      <c r="E85" s="191">
        <v>0</v>
      </c>
      <c r="F85" s="168">
        <v>0</v>
      </c>
      <c r="G85" s="168">
        <v>0</v>
      </c>
      <c r="H85" s="168">
        <v>0</v>
      </c>
      <c r="I85" s="192">
        <v>0</v>
      </c>
    </row>
    <row r="86" spans="2:9" s="146" customFormat="1">
      <c r="B86" s="234"/>
      <c r="C86" s="48"/>
      <c r="D86" s="48" t="str">
        <f>$D$14</f>
        <v>Jahr 2021</v>
      </c>
      <c r="E86" s="193">
        <v>0</v>
      </c>
      <c r="F86" s="172">
        <v>0</v>
      </c>
      <c r="G86" s="172">
        <v>0</v>
      </c>
      <c r="H86" s="172">
        <v>0</v>
      </c>
      <c r="I86" s="194">
        <v>0</v>
      </c>
    </row>
    <row r="87" spans="2:9">
      <c r="B87" s="234" t="s">
        <v>49</v>
      </c>
      <c r="C87" s="64" t="s">
        <v>188</v>
      </c>
      <c r="D87" s="39" t="str">
        <f>$D$13</f>
        <v>Jahr 2022</v>
      </c>
      <c r="E87" s="191">
        <v>0</v>
      </c>
      <c r="F87" s="168">
        <v>0</v>
      </c>
      <c r="G87" s="168">
        <v>0</v>
      </c>
      <c r="H87" s="168">
        <v>0</v>
      </c>
      <c r="I87" s="192">
        <v>0</v>
      </c>
    </row>
    <row r="88" spans="2:9" s="146" customFormat="1">
      <c r="B88" s="254"/>
      <c r="C88" s="255"/>
      <c r="D88" s="255" t="str">
        <f>$D$14</f>
        <v>Jahr 2021</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287</v>
      </c>
      <c r="D4" s="221"/>
      <c r="E4" s="221"/>
      <c r="F4" s="219"/>
      <c r="G4" s="219"/>
      <c r="H4" s="219"/>
      <c r="I4" s="219"/>
    </row>
    <row r="5" spans="2:9" ht="15" customHeight="1">
      <c r="C5" s="320" t="str">
        <f>UebInstitutQuartal</f>
        <v>Q1 2022</v>
      </c>
      <c r="D5" s="219"/>
      <c r="E5" s="219"/>
      <c r="F5" s="219"/>
      <c r="G5" s="219"/>
      <c r="H5" s="219"/>
      <c r="I5" s="219"/>
    </row>
    <row r="6" spans="2:9">
      <c r="C6" s="219"/>
      <c r="D6" s="219"/>
      <c r="E6" s="219"/>
      <c r="F6" s="219"/>
      <c r="G6" s="219"/>
      <c r="H6" s="219"/>
      <c r="I6" s="219"/>
    </row>
    <row r="7" spans="2:9" ht="15">
      <c r="C7" s="222"/>
      <c r="D7" s="223"/>
      <c r="E7" s="344" t="s">
        <v>288</v>
      </c>
      <c r="F7" s="345"/>
      <c r="G7" s="345"/>
      <c r="H7" s="345"/>
      <c r="I7" s="346"/>
    </row>
    <row r="8" spans="2:9">
      <c r="C8" s="223"/>
      <c r="D8" s="223"/>
      <c r="E8" s="224" t="s">
        <v>147</v>
      </c>
      <c r="F8" s="225" t="s">
        <v>191</v>
      </c>
      <c r="G8" s="226"/>
      <c r="H8" s="226"/>
      <c r="I8" s="227"/>
    </row>
    <row r="9" spans="2:9" ht="23.25" customHeight="1">
      <c r="C9" s="223"/>
      <c r="D9" s="223"/>
      <c r="E9" s="228"/>
      <c r="F9" s="384" t="s">
        <v>289</v>
      </c>
      <c r="G9" s="387" t="s">
        <v>290</v>
      </c>
      <c r="H9" s="388"/>
      <c r="I9" s="384" t="s">
        <v>291</v>
      </c>
    </row>
    <row r="10" spans="2:9">
      <c r="C10" s="223"/>
      <c r="D10" s="223"/>
      <c r="E10" s="228"/>
      <c r="F10" s="385"/>
      <c r="G10" s="389" t="s">
        <v>212</v>
      </c>
      <c r="H10" s="231" t="s">
        <v>191</v>
      </c>
      <c r="I10" s="385"/>
    </row>
    <row r="11" spans="2:9" ht="39.950000000000003" customHeight="1">
      <c r="C11" s="229"/>
      <c r="D11" s="229"/>
      <c r="E11" s="230"/>
      <c r="F11" s="386"/>
      <c r="G11" s="390"/>
      <c r="H11" s="283" t="s">
        <v>213</v>
      </c>
      <c r="I11" s="386"/>
    </row>
    <row r="12" spans="2:9">
      <c r="B12" s="273" t="s">
        <v>154</v>
      </c>
      <c r="C12" s="233" t="s">
        <v>155</v>
      </c>
      <c r="D12" s="236" t="str">
        <f>AktQuartKurz</f>
        <v>Q1</v>
      </c>
      <c r="E12" s="200" t="str">
        <f>Einheit_Waehrung</f>
        <v>€ mn.</v>
      </c>
      <c r="F12" s="83" t="str">
        <f>E12</f>
        <v>€ mn.</v>
      </c>
      <c r="G12" s="83" t="str">
        <f>E12</f>
        <v>€ mn.</v>
      </c>
      <c r="H12" s="83" t="str">
        <f>E12</f>
        <v>€ mn.</v>
      </c>
      <c r="I12" s="201" t="str">
        <f>E12</f>
        <v>€ mn.</v>
      </c>
    </row>
    <row r="13" spans="2:9">
      <c r="B13" s="272" t="s">
        <v>11</v>
      </c>
      <c r="C13" s="64" t="s">
        <v>156</v>
      </c>
      <c r="D13" s="39" t="str">
        <f>"Jahr " &amp; AktJahr</f>
        <v>Jahr 2022</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0</v>
      </c>
    </row>
    <row r="14" spans="2:9" s="146" customFormat="1">
      <c r="B14" s="234"/>
      <c r="C14" s="48"/>
      <c r="D14" s="48" t="str">
        <f>"Jahr " &amp; (AktJahr-1)</f>
        <v>Jahr 2021</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0</v>
      </c>
    </row>
    <row r="15" spans="2:9">
      <c r="B15" s="234" t="s">
        <v>12</v>
      </c>
      <c r="C15" s="64" t="s">
        <v>157</v>
      </c>
      <c r="D15" s="39" t="str">
        <f>$D$13</f>
        <v>Jahr 2022</v>
      </c>
      <c r="E15" s="191">
        <v>0</v>
      </c>
      <c r="F15" s="168">
        <v>0</v>
      </c>
      <c r="G15" s="168">
        <v>0</v>
      </c>
      <c r="H15" s="168">
        <v>0</v>
      </c>
      <c r="I15" s="192">
        <v>0</v>
      </c>
    </row>
    <row r="16" spans="2:9" s="146" customFormat="1">
      <c r="B16" s="234"/>
      <c r="C16" s="48"/>
      <c r="D16" s="48" t="str">
        <f>$D$14</f>
        <v>Jahr 2021</v>
      </c>
      <c r="E16" s="193">
        <v>0</v>
      </c>
      <c r="F16" s="172">
        <v>0</v>
      </c>
      <c r="G16" s="172">
        <v>0</v>
      </c>
      <c r="H16" s="172">
        <v>0</v>
      </c>
      <c r="I16" s="194">
        <v>0</v>
      </c>
    </row>
    <row r="17" spans="2:9">
      <c r="B17" s="235" t="s">
        <v>36</v>
      </c>
      <c r="C17" s="64" t="s">
        <v>158</v>
      </c>
      <c r="D17" s="39" t="str">
        <f>$D$13</f>
        <v>Jahr 2022</v>
      </c>
      <c r="E17" s="191">
        <v>0</v>
      </c>
      <c r="F17" s="168">
        <v>0</v>
      </c>
      <c r="G17" s="168">
        <v>0</v>
      </c>
      <c r="H17" s="168">
        <v>0</v>
      </c>
      <c r="I17" s="192">
        <v>0</v>
      </c>
    </row>
    <row r="18" spans="2:9" s="146" customFormat="1">
      <c r="B18" s="234"/>
      <c r="C18" s="48"/>
      <c r="D18" s="48" t="str">
        <f>$D$14</f>
        <v>Jahr 2021</v>
      </c>
      <c r="E18" s="193">
        <v>0</v>
      </c>
      <c r="F18" s="172">
        <v>0</v>
      </c>
      <c r="G18" s="172">
        <v>0</v>
      </c>
      <c r="H18" s="172">
        <v>0</v>
      </c>
      <c r="I18" s="194">
        <v>0</v>
      </c>
    </row>
    <row r="19" spans="2:9">
      <c r="B19" s="235" t="s">
        <v>24</v>
      </c>
      <c r="C19" s="64" t="s">
        <v>159</v>
      </c>
      <c r="D19" s="39" t="str">
        <f>$D$13</f>
        <v>Jahr 2022</v>
      </c>
      <c r="E19" s="191">
        <v>0</v>
      </c>
      <c r="F19" s="168">
        <v>0</v>
      </c>
      <c r="G19" s="168">
        <v>0</v>
      </c>
      <c r="H19" s="168">
        <v>0</v>
      </c>
      <c r="I19" s="192">
        <v>0</v>
      </c>
    </row>
    <row r="20" spans="2:9" s="146" customFormat="1">
      <c r="B20" s="234"/>
      <c r="C20" s="48"/>
      <c r="D20" s="48" t="str">
        <f>$D$14</f>
        <v>Jahr 2021</v>
      </c>
      <c r="E20" s="193">
        <v>0</v>
      </c>
      <c r="F20" s="172">
        <v>0</v>
      </c>
      <c r="G20" s="172">
        <v>0</v>
      </c>
      <c r="H20" s="172">
        <v>0</v>
      </c>
      <c r="I20" s="194">
        <v>0</v>
      </c>
    </row>
    <row r="21" spans="2:9">
      <c r="B21" s="235" t="s">
        <v>30</v>
      </c>
      <c r="C21" s="64" t="s">
        <v>160</v>
      </c>
      <c r="D21" s="39" t="str">
        <f>$D$13</f>
        <v>Jahr 2022</v>
      </c>
      <c r="E21" s="191">
        <v>0</v>
      </c>
      <c r="F21" s="168">
        <v>0</v>
      </c>
      <c r="G21" s="168">
        <v>0</v>
      </c>
      <c r="H21" s="168">
        <v>0</v>
      </c>
      <c r="I21" s="192">
        <v>0</v>
      </c>
    </row>
    <row r="22" spans="2:9" s="146" customFormat="1">
      <c r="B22" s="234"/>
      <c r="C22" s="48"/>
      <c r="D22" s="48" t="str">
        <f>$D$14</f>
        <v>Jahr 2021</v>
      </c>
      <c r="E22" s="193">
        <v>0</v>
      </c>
      <c r="F22" s="172">
        <v>0</v>
      </c>
      <c r="G22" s="172">
        <v>0</v>
      </c>
      <c r="H22" s="172">
        <v>0</v>
      </c>
      <c r="I22" s="194">
        <v>0</v>
      </c>
    </row>
    <row r="23" spans="2:9">
      <c r="B23" s="235" t="s">
        <v>29</v>
      </c>
      <c r="C23" s="64" t="s">
        <v>161</v>
      </c>
      <c r="D23" s="39" t="str">
        <f>$D$13</f>
        <v>Jahr 2022</v>
      </c>
      <c r="E23" s="191">
        <v>0</v>
      </c>
      <c r="F23" s="168">
        <v>0</v>
      </c>
      <c r="G23" s="168">
        <v>0</v>
      </c>
      <c r="H23" s="168">
        <v>0</v>
      </c>
      <c r="I23" s="192">
        <v>0</v>
      </c>
    </row>
    <row r="24" spans="2:9" s="146" customFormat="1">
      <c r="B24" s="234"/>
      <c r="C24" s="48"/>
      <c r="D24" s="48" t="str">
        <f>$D$14</f>
        <v>Jahr 2021</v>
      </c>
      <c r="E24" s="193">
        <v>0</v>
      </c>
      <c r="F24" s="172">
        <v>0</v>
      </c>
      <c r="G24" s="172">
        <v>0</v>
      </c>
      <c r="H24" s="172">
        <v>0</v>
      </c>
      <c r="I24" s="194">
        <v>0</v>
      </c>
    </row>
    <row r="25" spans="2:9">
      <c r="B25" s="235" t="s">
        <v>42</v>
      </c>
      <c r="C25" s="64" t="s">
        <v>162</v>
      </c>
      <c r="D25" s="39" t="str">
        <f>$D$13</f>
        <v>Jahr 2022</v>
      </c>
      <c r="E25" s="191">
        <v>0</v>
      </c>
      <c r="F25" s="168">
        <v>0</v>
      </c>
      <c r="G25" s="168">
        <v>0</v>
      </c>
      <c r="H25" s="168">
        <v>0</v>
      </c>
      <c r="I25" s="192">
        <v>0</v>
      </c>
    </row>
    <row r="26" spans="2:9" s="146" customFormat="1">
      <c r="B26" s="234"/>
      <c r="C26" s="48"/>
      <c r="D26" s="48" t="str">
        <f>$D$14</f>
        <v>Jahr 2021</v>
      </c>
      <c r="E26" s="193">
        <v>0</v>
      </c>
      <c r="F26" s="172">
        <v>0</v>
      </c>
      <c r="G26" s="172">
        <v>0</v>
      </c>
      <c r="H26" s="172">
        <v>0</v>
      </c>
      <c r="I26" s="194">
        <v>0</v>
      </c>
    </row>
    <row r="27" spans="2:9">
      <c r="B27" s="234" t="s">
        <v>31</v>
      </c>
      <c r="C27" s="64" t="s">
        <v>163</v>
      </c>
      <c r="D27" s="39" t="str">
        <f>$D$13</f>
        <v>Jahr 2022</v>
      </c>
      <c r="E27" s="191">
        <v>0</v>
      </c>
      <c r="F27" s="168">
        <v>0</v>
      </c>
      <c r="G27" s="168">
        <v>0</v>
      </c>
      <c r="H27" s="168">
        <v>0</v>
      </c>
      <c r="I27" s="192">
        <v>0</v>
      </c>
    </row>
    <row r="28" spans="2:9" s="146" customFormat="1">
      <c r="B28" s="234"/>
      <c r="C28" s="48"/>
      <c r="D28" s="48" t="str">
        <f>$D$14</f>
        <v>Jahr 2021</v>
      </c>
      <c r="E28" s="193">
        <v>0</v>
      </c>
      <c r="F28" s="172">
        <v>0</v>
      </c>
      <c r="G28" s="172">
        <v>0</v>
      </c>
      <c r="H28" s="172">
        <v>0</v>
      </c>
      <c r="I28" s="194">
        <v>0</v>
      </c>
    </row>
    <row r="29" spans="2:9">
      <c r="B29" s="234" t="s">
        <v>32</v>
      </c>
      <c r="C29" s="64" t="s">
        <v>164</v>
      </c>
      <c r="D29" s="39" t="str">
        <f>$D$13</f>
        <v>Jahr 2022</v>
      </c>
      <c r="E29" s="191">
        <v>0</v>
      </c>
      <c r="F29" s="168">
        <v>0</v>
      </c>
      <c r="G29" s="168">
        <v>0</v>
      </c>
      <c r="H29" s="168">
        <v>0</v>
      </c>
      <c r="I29" s="192">
        <v>0</v>
      </c>
    </row>
    <row r="30" spans="2:9" s="146" customFormat="1">
      <c r="B30" s="234"/>
      <c r="C30" s="48"/>
      <c r="D30" s="48" t="str">
        <f>$D$14</f>
        <v>Jahr 2021</v>
      </c>
      <c r="E30" s="193">
        <v>0</v>
      </c>
      <c r="F30" s="172">
        <v>0</v>
      </c>
      <c r="G30" s="172">
        <v>0</v>
      </c>
      <c r="H30" s="172">
        <v>0</v>
      </c>
      <c r="I30" s="194">
        <v>0</v>
      </c>
    </row>
    <row r="31" spans="2:9">
      <c r="B31" s="234" t="s">
        <v>13</v>
      </c>
      <c r="C31" s="64" t="s">
        <v>165</v>
      </c>
      <c r="D31" s="39" t="str">
        <f>$D$13</f>
        <v>Jahr 2022</v>
      </c>
      <c r="E31" s="191">
        <v>0</v>
      </c>
      <c r="F31" s="168">
        <v>0</v>
      </c>
      <c r="G31" s="168">
        <v>0</v>
      </c>
      <c r="H31" s="168">
        <v>0</v>
      </c>
      <c r="I31" s="192">
        <v>0</v>
      </c>
    </row>
    <row r="32" spans="2:9" s="146" customFormat="1">
      <c r="B32" s="234"/>
      <c r="C32" s="48"/>
      <c r="D32" s="48" t="str">
        <f>$D$14</f>
        <v>Jahr 2021</v>
      </c>
      <c r="E32" s="193">
        <v>0</v>
      </c>
      <c r="F32" s="172">
        <v>0</v>
      </c>
      <c r="G32" s="172">
        <v>0</v>
      </c>
      <c r="H32" s="172">
        <v>0</v>
      </c>
      <c r="I32" s="194">
        <v>0</v>
      </c>
    </row>
    <row r="33" spans="2:9">
      <c r="B33" s="234" t="s">
        <v>14</v>
      </c>
      <c r="C33" s="64" t="s">
        <v>166</v>
      </c>
      <c r="D33" s="39" t="str">
        <f>$D$13</f>
        <v>Jahr 2022</v>
      </c>
      <c r="E33" s="191">
        <v>0</v>
      </c>
      <c r="F33" s="168">
        <v>0</v>
      </c>
      <c r="G33" s="168">
        <v>0</v>
      </c>
      <c r="H33" s="168">
        <v>0</v>
      </c>
      <c r="I33" s="192">
        <v>0</v>
      </c>
    </row>
    <row r="34" spans="2:9" s="146" customFormat="1">
      <c r="B34" s="234"/>
      <c r="C34" s="48"/>
      <c r="D34" s="48" t="str">
        <f>$D$14</f>
        <v>Jahr 2021</v>
      </c>
      <c r="E34" s="193">
        <v>0</v>
      </c>
      <c r="F34" s="172">
        <v>0</v>
      </c>
      <c r="G34" s="172">
        <v>0</v>
      </c>
      <c r="H34" s="172">
        <v>0</v>
      </c>
      <c r="I34" s="194">
        <v>0</v>
      </c>
    </row>
    <row r="35" spans="2:9">
      <c r="B35" s="234" t="s">
        <v>15</v>
      </c>
      <c r="C35" s="64" t="s">
        <v>167</v>
      </c>
      <c r="D35" s="39" t="str">
        <f>$D$13</f>
        <v>Jahr 2022</v>
      </c>
      <c r="E35" s="191">
        <v>0</v>
      </c>
      <c r="F35" s="168">
        <v>0</v>
      </c>
      <c r="G35" s="168">
        <v>0</v>
      </c>
      <c r="H35" s="168">
        <v>0</v>
      </c>
      <c r="I35" s="192">
        <v>0</v>
      </c>
    </row>
    <row r="36" spans="2:9" s="146" customFormat="1">
      <c r="B36" s="234"/>
      <c r="C36" s="48"/>
      <c r="D36" s="48" t="str">
        <f>$D$14</f>
        <v>Jahr 2021</v>
      </c>
      <c r="E36" s="193">
        <v>0</v>
      </c>
      <c r="F36" s="172">
        <v>0</v>
      </c>
      <c r="G36" s="172">
        <v>0</v>
      </c>
      <c r="H36" s="172">
        <v>0</v>
      </c>
      <c r="I36" s="194">
        <v>0</v>
      </c>
    </row>
    <row r="37" spans="2:9">
      <c r="B37" s="234" t="s">
        <v>25</v>
      </c>
      <c r="C37" s="64" t="s">
        <v>168</v>
      </c>
      <c r="D37" s="39" t="str">
        <f>$D$13</f>
        <v>Jahr 2022</v>
      </c>
      <c r="E37" s="191">
        <v>0</v>
      </c>
      <c r="F37" s="168">
        <v>0</v>
      </c>
      <c r="G37" s="168">
        <v>0</v>
      </c>
      <c r="H37" s="168">
        <v>0</v>
      </c>
      <c r="I37" s="192">
        <v>0</v>
      </c>
    </row>
    <row r="38" spans="2:9" s="146" customFormat="1">
      <c r="B38" s="234"/>
      <c r="C38" s="48"/>
      <c r="D38" s="48" t="str">
        <f>$D$14</f>
        <v>Jahr 2021</v>
      </c>
      <c r="E38" s="193">
        <v>0</v>
      </c>
      <c r="F38" s="172">
        <v>0</v>
      </c>
      <c r="G38" s="172">
        <v>0</v>
      </c>
      <c r="H38" s="172">
        <v>0</v>
      </c>
      <c r="I38" s="194">
        <v>0</v>
      </c>
    </row>
    <row r="39" spans="2:9">
      <c r="B39" s="234" t="s">
        <v>43</v>
      </c>
      <c r="C39" s="64" t="s">
        <v>169</v>
      </c>
      <c r="D39" s="39" t="str">
        <f>$D$13</f>
        <v>Jahr 2022</v>
      </c>
      <c r="E39" s="191">
        <v>0</v>
      </c>
      <c r="F39" s="168">
        <v>0</v>
      </c>
      <c r="G39" s="168">
        <v>0</v>
      </c>
      <c r="H39" s="168">
        <v>0</v>
      </c>
      <c r="I39" s="192">
        <v>0</v>
      </c>
    </row>
    <row r="40" spans="2:9" s="146" customFormat="1">
      <c r="B40" s="234"/>
      <c r="C40" s="48"/>
      <c r="D40" s="48" t="str">
        <f>$D$14</f>
        <v>Jahr 2021</v>
      </c>
      <c r="E40" s="193">
        <v>0</v>
      </c>
      <c r="F40" s="172">
        <v>0</v>
      </c>
      <c r="G40" s="172">
        <v>0</v>
      </c>
      <c r="H40" s="172">
        <v>0</v>
      </c>
      <c r="I40" s="194">
        <v>0</v>
      </c>
    </row>
    <row r="41" spans="2:9">
      <c r="B41" s="234" t="s">
        <v>16</v>
      </c>
      <c r="C41" s="64" t="s">
        <v>170</v>
      </c>
      <c r="D41" s="39" t="str">
        <f>$D$13</f>
        <v>Jahr 2022</v>
      </c>
      <c r="E41" s="191">
        <v>0</v>
      </c>
      <c r="F41" s="168">
        <v>0</v>
      </c>
      <c r="G41" s="168">
        <v>0</v>
      </c>
      <c r="H41" s="168">
        <v>0</v>
      </c>
      <c r="I41" s="192">
        <v>0</v>
      </c>
    </row>
    <row r="42" spans="2:9" s="146" customFormat="1">
      <c r="B42" s="234"/>
      <c r="C42" s="48"/>
      <c r="D42" s="48" t="str">
        <f>$D$14</f>
        <v>Jahr 2021</v>
      </c>
      <c r="E42" s="193">
        <v>0</v>
      </c>
      <c r="F42" s="172">
        <v>0</v>
      </c>
      <c r="G42" s="172">
        <v>0</v>
      </c>
      <c r="H42" s="172">
        <v>0</v>
      </c>
      <c r="I42" s="194">
        <v>0</v>
      </c>
    </row>
    <row r="43" spans="2:9">
      <c r="B43" s="234" t="s">
        <v>26</v>
      </c>
      <c r="C43" s="64" t="s">
        <v>171</v>
      </c>
      <c r="D43" s="39" t="str">
        <f>$D$13</f>
        <v>Jahr 2022</v>
      </c>
      <c r="E43" s="191">
        <v>0</v>
      </c>
      <c r="F43" s="168">
        <v>0</v>
      </c>
      <c r="G43" s="168">
        <v>0</v>
      </c>
      <c r="H43" s="168">
        <v>0</v>
      </c>
      <c r="I43" s="192">
        <v>0</v>
      </c>
    </row>
    <row r="44" spans="2:9" s="146" customFormat="1">
      <c r="B44" s="234"/>
      <c r="C44" s="48"/>
      <c r="D44" s="48" t="str">
        <f>$D$14</f>
        <v>Jahr 2021</v>
      </c>
      <c r="E44" s="193">
        <v>0</v>
      </c>
      <c r="F44" s="172">
        <v>0</v>
      </c>
      <c r="G44" s="172">
        <v>0</v>
      </c>
      <c r="H44" s="172">
        <v>0</v>
      </c>
      <c r="I44" s="194">
        <v>0</v>
      </c>
    </row>
    <row r="45" spans="2:9">
      <c r="B45" s="234" t="s">
        <v>33</v>
      </c>
      <c r="C45" s="64" t="s">
        <v>172</v>
      </c>
      <c r="D45" s="39" t="str">
        <f>$D$13</f>
        <v>Jahr 2022</v>
      </c>
      <c r="E45" s="191">
        <v>0</v>
      </c>
      <c r="F45" s="168">
        <v>0</v>
      </c>
      <c r="G45" s="168">
        <v>0</v>
      </c>
      <c r="H45" s="168">
        <v>0</v>
      </c>
      <c r="I45" s="192">
        <v>0</v>
      </c>
    </row>
    <row r="46" spans="2:9" s="146" customFormat="1">
      <c r="B46" s="234"/>
      <c r="C46" s="48"/>
      <c r="D46" s="48" t="str">
        <f>$D$14</f>
        <v>Jahr 2021</v>
      </c>
      <c r="E46" s="193">
        <v>0</v>
      </c>
      <c r="F46" s="172">
        <v>0</v>
      </c>
      <c r="G46" s="172">
        <v>0</v>
      </c>
      <c r="H46" s="172">
        <v>0</v>
      </c>
      <c r="I46" s="194">
        <v>0</v>
      </c>
    </row>
    <row r="47" spans="2:9">
      <c r="B47" s="234" t="s">
        <v>34</v>
      </c>
      <c r="C47" s="64" t="s">
        <v>173</v>
      </c>
      <c r="D47" s="39" t="str">
        <f>$D$13</f>
        <v>Jahr 2022</v>
      </c>
      <c r="E47" s="191">
        <v>0</v>
      </c>
      <c r="F47" s="168">
        <v>0</v>
      </c>
      <c r="G47" s="168">
        <v>0</v>
      </c>
      <c r="H47" s="168">
        <v>0</v>
      </c>
      <c r="I47" s="192">
        <v>0</v>
      </c>
    </row>
    <row r="48" spans="2:9" s="146" customFormat="1">
      <c r="B48" s="234"/>
      <c r="C48" s="48"/>
      <c r="D48" s="48" t="str">
        <f>$D$14</f>
        <v>Jahr 2021</v>
      </c>
      <c r="E48" s="193">
        <v>0</v>
      </c>
      <c r="F48" s="172">
        <v>0</v>
      </c>
      <c r="G48" s="172">
        <v>0</v>
      </c>
      <c r="H48" s="172">
        <v>0</v>
      </c>
      <c r="I48" s="194">
        <v>0</v>
      </c>
    </row>
    <row r="49" spans="2:9">
      <c r="B49" s="234" t="s">
        <v>35</v>
      </c>
      <c r="C49" s="64" t="s">
        <v>174</v>
      </c>
      <c r="D49" s="39" t="str">
        <f>$D$13</f>
        <v>Jahr 2022</v>
      </c>
      <c r="E49" s="191">
        <v>0</v>
      </c>
      <c r="F49" s="168">
        <v>0</v>
      </c>
      <c r="G49" s="168">
        <v>0</v>
      </c>
      <c r="H49" s="168">
        <v>0</v>
      </c>
      <c r="I49" s="192">
        <v>0</v>
      </c>
    </row>
    <row r="50" spans="2:9" s="146" customFormat="1">
      <c r="B50" s="234"/>
      <c r="C50" s="48"/>
      <c r="D50" s="48" t="str">
        <f>$D$14</f>
        <v>Jahr 2021</v>
      </c>
      <c r="E50" s="193">
        <v>0</v>
      </c>
      <c r="F50" s="172">
        <v>0</v>
      </c>
      <c r="G50" s="172">
        <v>0</v>
      </c>
      <c r="H50" s="172">
        <v>0</v>
      </c>
      <c r="I50" s="194">
        <v>0</v>
      </c>
    </row>
    <row r="51" spans="2:9">
      <c r="B51" s="234" t="s">
        <v>27</v>
      </c>
      <c r="C51" s="64" t="s">
        <v>1</v>
      </c>
      <c r="D51" s="39" t="str">
        <f>$D$13</f>
        <v>Jahr 2022</v>
      </c>
      <c r="E51" s="191">
        <v>0</v>
      </c>
      <c r="F51" s="168">
        <v>0</v>
      </c>
      <c r="G51" s="168">
        <v>0</v>
      </c>
      <c r="H51" s="168">
        <v>0</v>
      </c>
      <c r="I51" s="192">
        <v>0</v>
      </c>
    </row>
    <row r="52" spans="2:9" s="146" customFormat="1">
      <c r="B52" s="234"/>
      <c r="C52" s="48"/>
      <c r="D52" s="48" t="str">
        <f>$D$14</f>
        <v>Jahr 2021</v>
      </c>
      <c r="E52" s="193">
        <v>0</v>
      </c>
      <c r="F52" s="172">
        <v>0</v>
      </c>
      <c r="G52" s="172">
        <v>0</v>
      </c>
      <c r="H52" s="172">
        <v>0</v>
      </c>
      <c r="I52" s="194">
        <v>0</v>
      </c>
    </row>
    <row r="53" spans="2:9">
      <c r="B53" s="234" t="s">
        <v>18</v>
      </c>
      <c r="C53" s="64" t="s">
        <v>175</v>
      </c>
      <c r="D53" s="39" t="str">
        <f>$D$13</f>
        <v>Jahr 2022</v>
      </c>
      <c r="E53" s="191">
        <v>0</v>
      </c>
      <c r="F53" s="168">
        <v>0</v>
      </c>
      <c r="G53" s="168">
        <v>0</v>
      </c>
      <c r="H53" s="168">
        <v>0</v>
      </c>
      <c r="I53" s="192">
        <v>0</v>
      </c>
    </row>
    <row r="54" spans="2:9" s="146" customFormat="1">
      <c r="B54" s="234"/>
      <c r="C54" s="48"/>
      <c r="D54" s="48" t="str">
        <f>$D$14</f>
        <v>Jahr 2021</v>
      </c>
      <c r="E54" s="193">
        <v>0</v>
      </c>
      <c r="F54" s="172">
        <v>0</v>
      </c>
      <c r="G54" s="172">
        <v>0</v>
      </c>
      <c r="H54" s="172">
        <v>0</v>
      </c>
      <c r="I54" s="194">
        <v>0</v>
      </c>
    </row>
    <row r="55" spans="2:9">
      <c r="B55" s="234" t="s">
        <v>37</v>
      </c>
      <c r="C55" s="64" t="s">
        <v>176</v>
      </c>
      <c r="D55" s="39" t="str">
        <f>$D$13</f>
        <v>Jahr 2022</v>
      </c>
      <c r="E55" s="191">
        <v>0</v>
      </c>
      <c r="F55" s="168">
        <v>0</v>
      </c>
      <c r="G55" s="168">
        <v>0</v>
      </c>
      <c r="H55" s="168">
        <v>0</v>
      </c>
      <c r="I55" s="192">
        <v>0</v>
      </c>
    </row>
    <row r="56" spans="2:9" s="146" customFormat="1">
      <c r="B56" s="234"/>
      <c r="C56" s="48"/>
      <c r="D56" s="48" t="str">
        <f>$D$14</f>
        <v>Jahr 2021</v>
      </c>
      <c r="E56" s="193">
        <v>0</v>
      </c>
      <c r="F56" s="172">
        <v>0</v>
      </c>
      <c r="G56" s="172">
        <v>0</v>
      </c>
      <c r="H56" s="172">
        <v>0</v>
      </c>
      <c r="I56" s="194">
        <v>0</v>
      </c>
    </row>
    <row r="57" spans="2:9">
      <c r="B57" s="234" t="s">
        <v>28</v>
      </c>
      <c r="C57" s="64" t="s">
        <v>2</v>
      </c>
      <c r="D57" s="39" t="str">
        <f>$D$13</f>
        <v>Jahr 2022</v>
      </c>
      <c r="E57" s="191">
        <v>0</v>
      </c>
      <c r="F57" s="168">
        <v>0</v>
      </c>
      <c r="G57" s="168">
        <v>0</v>
      </c>
      <c r="H57" s="168">
        <v>0</v>
      </c>
      <c r="I57" s="192">
        <v>0</v>
      </c>
    </row>
    <row r="58" spans="2:9" s="146" customFormat="1">
      <c r="B58" s="234"/>
      <c r="C58" s="48"/>
      <c r="D58" s="48" t="str">
        <f>$D$14</f>
        <v>Jahr 2021</v>
      </c>
      <c r="E58" s="193">
        <v>0</v>
      </c>
      <c r="F58" s="172">
        <v>0</v>
      </c>
      <c r="G58" s="172">
        <v>0</v>
      </c>
      <c r="H58" s="172">
        <v>0</v>
      </c>
      <c r="I58" s="194">
        <v>0</v>
      </c>
    </row>
    <row r="59" spans="2:9">
      <c r="B59" s="234" t="s">
        <v>38</v>
      </c>
      <c r="C59" s="64" t="s">
        <v>177</v>
      </c>
      <c r="D59" s="39" t="str">
        <f>$D$13</f>
        <v>Jahr 2022</v>
      </c>
      <c r="E59" s="191">
        <v>0</v>
      </c>
      <c r="F59" s="168">
        <v>0</v>
      </c>
      <c r="G59" s="168">
        <v>0</v>
      </c>
      <c r="H59" s="168">
        <v>0</v>
      </c>
      <c r="I59" s="192">
        <v>0</v>
      </c>
    </row>
    <row r="60" spans="2:9" s="146" customFormat="1">
      <c r="B60" s="234"/>
      <c r="C60" s="48"/>
      <c r="D60" s="48" t="str">
        <f>$D$14</f>
        <v>Jahr 2021</v>
      </c>
      <c r="E60" s="193">
        <v>0</v>
      </c>
      <c r="F60" s="172">
        <v>0</v>
      </c>
      <c r="G60" s="172">
        <v>0</v>
      </c>
      <c r="H60" s="172">
        <v>0</v>
      </c>
      <c r="I60" s="194">
        <v>0</v>
      </c>
    </row>
    <row r="61" spans="2:9">
      <c r="B61" s="234" t="s">
        <v>40</v>
      </c>
      <c r="C61" s="64" t="s">
        <v>178</v>
      </c>
      <c r="D61" s="39" t="str">
        <f>$D$13</f>
        <v>Jahr 2022</v>
      </c>
      <c r="E61" s="191">
        <v>0</v>
      </c>
      <c r="F61" s="168">
        <v>0</v>
      </c>
      <c r="G61" s="168">
        <v>0</v>
      </c>
      <c r="H61" s="168">
        <v>0</v>
      </c>
      <c r="I61" s="192">
        <v>0</v>
      </c>
    </row>
    <row r="62" spans="2:9" s="146" customFormat="1">
      <c r="B62" s="234"/>
      <c r="C62" s="48"/>
      <c r="D62" s="48" t="str">
        <f>$D$14</f>
        <v>Jahr 2021</v>
      </c>
      <c r="E62" s="193">
        <v>0</v>
      </c>
      <c r="F62" s="172">
        <v>0</v>
      </c>
      <c r="G62" s="172">
        <v>0</v>
      </c>
      <c r="H62" s="172">
        <v>0</v>
      </c>
      <c r="I62" s="194">
        <v>0</v>
      </c>
    </row>
    <row r="63" spans="2:9">
      <c r="B63" s="234" t="s">
        <v>41</v>
      </c>
      <c r="C63" s="64" t="s">
        <v>179</v>
      </c>
      <c r="D63" s="39" t="str">
        <f>$D$13</f>
        <v>Jahr 2022</v>
      </c>
      <c r="E63" s="191">
        <v>0</v>
      </c>
      <c r="F63" s="168">
        <v>0</v>
      </c>
      <c r="G63" s="168">
        <v>0</v>
      </c>
      <c r="H63" s="168">
        <v>0</v>
      </c>
      <c r="I63" s="192">
        <v>0</v>
      </c>
    </row>
    <row r="64" spans="2:9" s="146" customFormat="1">
      <c r="B64" s="234"/>
      <c r="C64" s="48"/>
      <c r="D64" s="48" t="str">
        <f>$D$14</f>
        <v>Jahr 2021</v>
      </c>
      <c r="E64" s="193">
        <v>0</v>
      </c>
      <c r="F64" s="172">
        <v>0</v>
      </c>
      <c r="G64" s="172">
        <v>0</v>
      </c>
      <c r="H64" s="172">
        <v>0</v>
      </c>
      <c r="I64" s="194">
        <v>0</v>
      </c>
    </row>
    <row r="65" spans="2:9">
      <c r="B65" s="234" t="s">
        <v>21</v>
      </c>
      <c r="C65" s="64" t="s">
        <v>180</v>
      </c>
      <c r="D65" s="39" t="str">
        <f>$D$13</f>
        <v>Jahr 2022</v>
      </c>
      <c r="E65" s="191">
        <v>0</v>
      </c>
      <c r="F65" s="168">
        <v>0</v>
      </c>
      <c r="G65" s="168">
        <v>0</v>
      </c>
      <c r="H65" s="168">
        <v>0</v>
      </c>
      <c r="I65" s="192">
        <v>0</v>
      </c>
    </row>
    <row r="66" spans="2:9" s="146" customFormat="1">
      <c r="B66" s="234"/>
      <c r="C66" s="48"/>
      <c r="D66" s="48" t="str">
        <f>$D$14</f>
        <v>Jahr 2021</v>
      </c>
      <c r="E66" s="193">
        <v>0</v>
      </c>
      <c r="F66" s="172">
        <v>0</v>
      </c>
      <c r="G66" s="172">
        <v>0</v>
      </c>
      <c r="H66" s="172">
        <v>0</v>
      </c>
      <c r="I66" s="194">
        <v>0</v>
      </c>
    </row>
    <row r="67" spans="2:9">
      <c r="B67" s="234" t="s">
        <v>39</v>
      </c>
      <c r="C67" s="64" t="s">
        <v>181</v>
      </c>
      <c r="D67" s="39" t="str">
        <f>$D$13</f>
        <v>Jahr 2022</v>
      </c>
      <c r="E67" s="191">
        <v>0</v>
      </c>
      <c r="F67" s="168">
        <v>0</v>
      </c>
      <c r="G67" s="168">
        <v>0</v>
      </c>
      <c r="H67" s="168">
        <v>0</v>
      </c>
      <c r="I67" s="192">
        <v>0</v>
      </c>
    </row>
    <row r="68" spans="2:9" s="146" customFormat="1">
      <c r="B68" s="234"/>
      <c r="C68" s="48"/>
      <c r="D68" s="48" t="str">
        <f>$D$14</f>
        <v>Jahr 2021</v>
      </c>
      <c r="E68" s="193">
        <v>0</v>
      </c>
      <c r="F68" s="172">
        <v>0</v>
      </c>
      <c r="G68" s="172">
        <v>0</v>
      </c>
      <c r="H68" s="172">
        <v>0</v>
      </c>
      <c r="I68" s="194">
        <v>0</v>
      </c>
    </row>
    <row r="69" spans="2:9">
      <c r="B69" s="234" t="s">
        <v>17</v>
      </c>
      <c r="C69" s="64" t="s">
        <v>182</v>
      </c>
      <c r="D69" s="39" t="str">
        <f>$D$13</f>
        <v>Jahr 2022</v>
      </c>
      <c r="E69" s="191">
        <v>0</v>
      </c>
      <c r="F69" s="168">
        <v>0</v>
      </c>
      <c r="G69" s="168">
        <v>0</v>
      </c>
      <c r="H69" s="168">
        <v>0</v>
      </c>
      <c r="I69" s="192">
        <v>0</v>
      </c>
    </row>
    <row r="70" spans="2:9" s="146" customFormat="1">
      <c r="B70" s="234"/>
      <c r="C70" s="48"/>
      <c r="D70" s="48" t="str">
        <f>$D$14</f>
        <v>Jahr 2021</v>
      </c>
      <c r="E70" s="193">
        <v>0</v>
      </c>
      <c r="F70" s="172">
        <v>0</v>
      </c>
      <c r="G70" s="172">
        <v>0</v>
      </c>
      <c r="H70" s="172">
        <v>0</v>
      </c>
      <c r="I70" s="194">
        <v>0</v>
      </c>
    </row>
    <row r="71" spans="2:9">
      <c r="B71" s="234" t="s">
        <v>44</v>
      </c>
      <c r="C71" s="64" t="s">
        <v>183</v>
      </c>
      <c r="D71" s="39" t="str">
        <f>$D$13</f>
        <v>Jahr 2022</v>
      </c>
      <c r="E71" s="191">
        <v>0</v>
      </c>
      <c r="F71" s="168">
        <v>0</v>
      </c>
      <c r="G71" s="168">
        <v>0</v>
      </c>
      <c r="H71" s="168">
        <v>0</v>
      </c>
      <c r="I71" s="192">
        <v>0</v>
      </c>
    </row>
    <row r="72" spans="2:9" s="146" customFormat="1">
      <c r="B72" s="234"/>
      <c r="C72" s="48"/>
      <c r="D72" s="48" t="str">
        <f>$D$14</f>
        <v>Jahr 2021</v>
      </c>
      <c r="E72" s="193">
        <v>0</v>
      </c>
      <c r="F72" s="172">
        <v>0</v>
      </c>
      <c r="G72" s="172">
        <v>0</v>
      </c>
      <c r="H72" s="172">
        <v>0</v>
      </c>
      <c r="I72" s="194">
        <v>0</v>
      </c>
    </row>
    <row r="73" spans="2:9">
      <c r="B73" s="234" t="s">
        <v>46</v>
      </c>
      <c r="C73" s="64" t="s">
        <v>8</v>
      </c>
      <c r="D73" s="39" t="str">
        <f>$D$13</f>
        <v>Jahr 2022</v>
      </c>
      <c r="E73" s="191">
        <v>0</v>
      </c>
      <c r="F73" s="168">
        <v>0</v>
      </c>
      <c r="G73" s="168">
        <v>0</v>
      </c>
      <c r="H73" s="168">
        <v>0</v>
      </c>
      <c r="I73" s="192">
        <v>0</v>
      </c>
    </row>
    <row r="74" spans="2:9" s="146" customFormat="1">
      <c r="B74" s="234"/>
      <c r="C74" s="48"/>
      <c r="D74" s="48" t="str">
        <f>$D$14</f>
        <v>Jahr 2021</v>
      </c>
      <c r="E74" s="193">
        <v>0</v>
      </c>
      <c r="F74" s="172">
        <v>0</v>
      </c>
      <c r="G74" s="172">
        <v>0</v>
      </c>
      <c r="H74" s="172">
        <v>0</v>
      </c>
      <c r="I74" s="194">
        <v>0</v>
      </c>
    </row>
    <row r="75" spans="2:9">
      <c r="B75" s="234" t="s">
        <v>45</v>
      </c>
      <c r="C75" s="64" t="s">
        <v>3</v>
      </c>
      <c r="D75" s="39" t="str">
        <f>$D$13</f>
        <v>Jahr 2022</v>
      </c>
      <c r="E75" s="191">
        <v>0</v>
      </c>
      <c r="F75" s="168">
        <v>0</v>
      </c>
      <c r="G75" s="168">
        <v>0</v>
      </c>
      <c r="H75" s="168">
        <v>0</v>
      </c>
      <c r="I75" s="192">
        <v>0</v>
      </c>
    </row>
    <row r="76" spans="2:9" s="146" customFormat="1">
      <c r="B76" s="234"/>
      <c r="C76" s="48"/>
      <c r="D76" s="48" t="str">
        <f>$D$14</f>
        <v>Jahr 2021</v>
      </c>
      <c r="E76" s="193">
        <v>0</v>
      </c>
      <c r="F76" s="172">
        <v>0</v>
      </c>
      <c r="G76" s="172">
        <v>0</v>
      </c>
      <c r="H76" s="172">
        <v>0</v>
      </c>
      <c r="I76" s="194">
        <v>0</v>
      </c>
    </row>
    <row r="77" spans="2:9">
      <c r="B77" s="234" t="s">
        <v>19</v>
      </c>
      <c r="C77" s="64" t="s">
        <v>184</v>
      </c>
      <c r="D77" s="39" t="str">
        <f>$D$13</f>
        <v>Jahr 2022</v>
      </c>
      <c r="E77" s="191">
        <v>0</v>
      </c>
      <c r="F77" s="168">
        <v>0</v>
      </c>
      <c r="G77" s="168">
        <v>0</v>
      </c>
      <c r="H77" s="168">
        <v>0</v>
      </c>
      <c r="I77" s="192">
        <v>0</v>
      </c>
    </row>
    <row r="78" spans="2:9" s="146" customFormat="1">
      <c r="B78" s="234"/>
      <c r="C78" s="48"/>
      <c r="D78" s="48" t="str">
        <f>$D$14</f>
        <v>Jahr 2021</v>
      </c>
      <c r="E78" s="193">
        <v>0</v>
      </c>
      <c r="F78" s="172">
        <v>0</v>
      </c>
      <c r="G78" s="172">
        <v>0</v>
      </c>
      <c r="H78" s="172">
        <v>0</v>
      </c>
      <c r="I78" s="194">
        <v>0</v>
      </c>
    </row>
    <row r="79" spans="2:9">
      <c r="B79" s="234" t="s">
        <v>20</v>
      </c>
      <c r="C79" s="64" t="s">
        <v>185</v>
      </c>
      <c r="D79" s="39" t="str">
        <f>$D$13</f>
        <v>Jahr 2022</v>
      </c>
      <c r="E79" s="191">
        <v>0</v>
      </c>
      <c r="F79" s="168">
        <v>0</v>
      </c>
      <c r="G79" s="168">
        <v>0</v>
      </c>
      <c r="H79" s="168">
        <v>0</v>
      </c>
      <c r="I79" s="192">
        <v>0</v>
      </c>
    </row>
    <row r="80" spans="2:9" s="146" customFormat="1">
      <c r="B80" s="234"/>
      <c r="C80" s="48"/>
      <c r="D80" s="48" t="str">
        <f>$D$14</f>
        <v>Jahr 2021</v>
      </c>
      <c r="E80" s="193">
        <v>0</v>
      </c>
      <c r="F80" s="172">
        <v>0</v>
      </c>
      <c r="G80" s="172">
        <v>0</v>
      </c>
      <c r="H80" s="172">
        <v>0</v>
      </c>
      <c r="I80" s="194">
        <v>0</v>
      </c>
    </row>
    <row r="81" spans="2:9">
      <c r="B81" s="234" t="s">
        <v>22</v>
      </c>
      <c r="C81" s="64" t="s">
        <v>9</v>
      </c>
      <c r="D81" s="39" t="str">
        <f>$D$13</f>
        <v>Jahr 2022</v>
      </c>
      <c r="E81" s="191">
        <v>0</v>
      </c>
      <c r="F81" s="168">
        <v>0</v>
      </c>
      <c r="G81" s="168">
        <v>0</v>
      </c>
      <c r="H81" s="168">
        <v>0</v>
      </c>
      <c r="I81" s="192">
        <v>0</v>
      </c>
    </row>
    <row r="82" spans="2:9" s="146" customFormat="1">
      <c r="B82" s="234"/>
      <c r="C82" s="48"/>
      <c r="D82" s="48" t="str">
        <f>$D$14</f>
        <v>Jahr 2021</v>
      </c>
      <c r="E82" s="193">
        <v>0</v>
      </c>
      <c r="F82" s="172">
        <v>0</v>
      </c>
      <c r="G82" s="172">
        <v>0</v>
      </c>
      <c r="H82" s="172">
        <v>0</v>
      </c>
      <c r="I82" s="194">
        <v>0</v>
      </c>
    </row>
    <row r="83" spans="2:9">
      <c r="B83" s="234" t="s">
        <v>47</v>
      </c>
      <c r="C83" s="64" t="s">
        <v>186</v>
      </c>
      <c r="D83" s="39" t="str">
        <f>$D$13</f>
        <v>Jahr 2022</v>
      </c>
      <c r="E83" s="191">
        <v>0</v>
      </c>
      <c r="F83" s="168">
        <v>0</v>
      </c>
      <c r="G83" s="168">
        <v>0</v>
      </c>
      <c r="H83" s="168">
        <v>0</v>
      </c>
      <c r="I83" s="192">
        <v>0</v>
      </c>
    </row>
    <row r="84" spans="2:9" s="146" customFormat="1">
      <c r="B84" s="234"/>
      <c r="C84" s="48"/>
      <c r="D84" s="48" t="str">
        <f>$D$14</f>
        <v>Jahr 2021</v>
      </c>
      <c r="E84" s="193">
        <v>0</v>
      </c>
      <c r="F84" s="172">
        <v>0</v>
      </c>
      <c r="G84" s="172">
        <v>0</v>
      </c>
      <c r="H84" s="172">
        <v>0</v>
      </c>
      <c r="I84" s="194">
        <v>0</v>
      </c>
    </row>
    <row r="85" spans="2:9">
      <c r="B85" s="234" t="s">
        <v>48</v>
      </c>
      <c r="C85" s="64" t="s">
        <v>187</v>
      </c>
      <c r="D85" s="39" t="str">
        <f>$D$13</f>
        <v>Jahr 2022</v>
      </c>
      <c r="E85" s="191">
        <v>0</v>
      </c>
      <c r="F85" s="168">
        <v>0</v>
      </c>
      <c r="G85" s="168">
        <v>0</v>
      </c>
      <c r="H85" s="168">
        <v>0</v>
      </c>
      <c r="I85" s="192">
        <v>0</v>
      </c>
    </row>
    <row r="86" spans="2:9" s="146" customFormat="1">
      <c r="B86" s="234"/>
      <c r="C86" s="48"/>
      <c r="D86" s="48" t="str">
        <f>$D$14</f>
        <v>Jahr 2021</v>
      </c>
      <c r="E86" s="193">
        <v>0</v>
      </c>
      <c r="F86" s="172">
        <v>0</v>
      </c>
      <c r="G86" s="172">
        <v>0</v>
      </c>
      <c r="H86" s="172">
        <v>0</v>
      </c>
      <c r="I86" s="194">
        <v>0</v>
      </c>
    </row>
    <row r="87" spans="2:9">
      <c r="B87" s="234" t="s">
        <v>49</v>
      </c>
      <c r="C87" s="64" t="s">
        <v>188</v>
      </c>
      <c r="D87" s="39" t="str">
        <f>$D$13</f>
        <v>Jahr 2022</v>
      </c>
      <c r="E87" s="191">
        <v>0</v>
      </c>
      <c r="F87" s="168">
        <v>0</v>
      </c>
      <c r="G87" s="168">
        <v>0</v>
      </c>
      <c r="H87" s="168">
        <v>0</v>
      </c>
      <c r="I87" s="192">
        <v>0</v>
      </c>
    </row>
    <row r="88" spans="2:9" s="146" customFormat="1">
      <c r="B88" s="254"/>
      <c r="C88" s="255"/>
      <c r="D88" s="255" t="str">
        <f>$D$14</f>
        <v>Jahr 2021</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E110"/>
  <sheetViews>
    <sheetView showGridLines="0" showRowColHeaders="0" topLeftCell="A16" zoomScaleNormal="100" workbookViewId="0">
      <selection activeCell="B31" sqref="B31:E31"/>
    </sheetView>
  </sheetViews>
  <sheetFormatPr baseColWidth="10" defaultRowHeight="12.75"/>
  <cols>
    <col min="1" max="1" width="0.85546875" customWidth="1"/>
    <col min="2" max="2" width="45.85546875" customWidth="1"/>
    <col min="3" max="3" width="9.5703125" customWidth="1"/>
    <col min="4" max="5" width="12.7109375" customWidth="1"/>
    <col min="6" max="6" width="0.85546875" customWidth="1"/>
  </cols>
  <sheetData>
    <row r="1" spans="1:5" ht="5.0999999999999996" customHeight="1">
      <c r="A1" s="284"/>
    </row>
    <row r="2" spans="1:5" ht="24" customHeight="1">
      <c r="A2" s="284"/>
      <c r="B2" s="392" t="s">
        <v>258</v>
      </c>
      <c r="C2" s="392"/>
      <c r="D2" s="392"/>
      <c r="E2" s="392"/>
    </row>
    <row r="3" spans="1:5" ht="8.25" customHeight="1">
      <c r="A3" s="284"/>
      <c r="B3" s="221"/>
    </row>
    <row r="4" spans="1:5">
      <c r="A4" s="284"/>
      <c r="B4" s="325" t="s">
        <v>214</v>
      </c>
    </row>
    <row r="5" spans="1:5">
      <c r="A5" s="284"/>
      <c r="B5" s="325" t="str">
        <f>UebInstitutQuartal</f>
        <v>Q1 2022</v>
      </c>
    </row>
    <row r="6" spans="1:5" ht="24.95" customHeight="1">
      <c r="A6" s="284"/>
      <c r="B6" s="202"/>
    </row>
    <row r="7" spans="1:5" ht="24.95" customHeight="1">
      <c r="A7" s="285">
        <v>0</v>
      </c>
      <c r="B7" s="347" t="s">
        <v>113</v>
      </c>
      <c r="C7" s="348"/>
      <c r="D7" s="348"/>
      <c r="E7" s="348"/>
    </row>
    <row r="8" spans="1:5" ht="13.5" thickBot="1">
      <c r="A8" s="285">
        <v>0</v>
      </c>
      <c r="B8" s="203"/>
      <c r="C8" s="204"/>
      <c r="D8" s="205" t="str">
        <f>AktQuartKurz &amp; " " &amp; AktJahr</f>
        <v>Q1 2022</v>
      </c>
      <c r="E8" s="206" t="str">
        <f>AktQuartKurz &amp; " " &amp; (AktJahr-1)</f>
        <v>Q1 2021</v>
      </c>
    </row>
    <row r="9" spans="1:5" ht="15.95" customHeight="1">
      <c r="A9" s="285">
        <v>0</v>
      </c>
      <c r="B9" s="349" t="s">
        <v>215</v>
      </c>
      <c r="C9" s="207" t="s">
        <v>120</v>
      </c>
      <c r="D9" s="208">
        <v>75</v>
      </c>
      <c r="E9" s="209">
        <v>105</v>
      </c>
    </row>
    <row r="10" spans="1:5" ht="20.100000000000001" customHeight="1" thickBot="1">
      <c r="A10" s="286">
        <v>0</v>
      </c>
      <c r="B10" s="278" t="s">
        <v>216</v>
      </c>
      <c r="C10" s="210" t="s">
        <v>102</v>
      </c>
      <c r="D10" s="305">
        <v>100</v>
      </c>
      <c r="E10" s="306">
        <v>100</v>
      </c>
    </row>
    <row r="11" spans="1:5" ht="8.1" customHeight="1" thickBot="1">
      <c r="A11" s="285">
        <v>0</v>
      </c>
      <c r="B11" s="350"/>
      <c r="C11" s="351"/>
      <c r="D11" s="351"/>
      <c r="E11" s="352"/>
    </row>
    <row r="12" spans="1:5" ht="15.95" customHeight="1">
      <c r="A12" s="285">
        <v>0</v>
      </c>
      <c r="B12" s="353" t="s">
        <v>115</v>
      </c>
      <c r="C12" s="211" t="s">
        <v>120</v>
      </c>
      <c r="D12" s="208">
        <v>294.10000000000002</v>
      </c>
      <c r="E12" s="209">
        <v>310.39999999999998</v>
      </c>
    </row>
    <row r="13" spans="1:5" ht="30" customHeight="1">
      <c r="A13" s="285">
        <v>0</v>
      </c>
      <c r="B13" s="280" t="s">
        <v>240</v>
      </c>
      <c r="C13" s="213" t="s">
        <v>120</v>
      </c>
      <c r="D13" s="214">
        <v>0</v>
      </c>
      <c r="E13" s="215">
        <v>0</v>
      </c>
    </row>
    <row r="14" spans="1:5" ht="30" customHeight="1">
      <c r="A14" s="285">
        <v>0</v>
      </c>
      <c r="B14" s="280" t="s">
        <v>230</v>
      </c>
      <c r="C14" s="216" t="s">
        <v>120</v>
      </c>
      <c r="D14" s="214">
        <v>0</v>
      </c>
      <c r="E14" s="215">
        <v>0</v>
      </c>
    </row>
    <row r="15" spans="1:5" ht="30" customHeight="1">
      <c r="A15" s="285">
        <v>0</v>
      </c>
      <c r="B15" s="280" t="s">
        <v>231</v>
      </c>
      <c r="C15" s="216" t="s">
        <v>120</v>
      </c>
      <c r="D15" s="214">
        <v>0</v>
      </c>
      <c r="E15" s="215">
        <v>0</v>
      </c>
    </row>
    <row r="16" spans="1:5" ht="20.100000000000001" customHeight="1">
      <c r="A16" s="286">
        <v>0</v>
      </c>
      <c r="B16" s="280" t="s">
        <v>217</v>
      </c>
      <c r="C16" s="216" t="s">
        <v>102</v>
      </c>
      <c r="D16" s="214">
        <v>96.5</v>
      </c>
      <c r="E16" s="215">
        <v>93.43</v>
      </c>
    </row>
    <row r="17" spans="1:5" ht="12.75" customHeight="1">
      <c r="A17" s="285">
        <v>0</v>
      </c>
      <c r="B17" s="395" t="s">
        <v>228</v>
      </c>
      <c r="C17" s="213" t="s">
        <v>221</v>
      </c>
      <c r="D17" s="214">
        <v>0</v>
      </c>
      <c r="E17" s="215">
        <v>0</v>
      </c>
    </row>
    <row r="18" spans="1:5">
      <c r="A18" s="285">
        <v>0</v>
      </c>
      <c r="B18" s="396"/>
      <c r="C18" s="216" t="s">
        <v>105</v>
      </c>
      <c r="D18" s="214">
        <v>0</v>
      </c>
      <c r="E18" s="215">
        <v>0</v>
      </c>
    </row>
    <row r="19" spans="1:5">
      <c r="A19" s="285">
        <v>0</v>
      </c>
      <c r="B19" s="396"/>
      <c r="C19" s="216" t="s">
        <v>222</v>
      </c>
      <c r="D19" s="214">
        <v>0</v>
      </c>
      <c r="E19" s="215">
        <v>0</v>
      </c>
    </row>
    <row r="20" spans="1:5">
      <c r="A20" s="285"/>
      <c r="B20" s="396"/>
      <c r="C20" s="216" t="s">
        <v>223</v>
      </c>
      <c r="D20" s="214">
        <v>0</v>
      </c>
      <c r="E20" s="215">
        <v>0</v>
      </c>
    </row>
    <row r="21" spans="1:5">
      <c r="A21" s="285"/>
      <c r="B21" s="396"/>
      <c r="C21" s="216" t="s">
        <v>104</v>
      </c>
      <c r="D21" s="214">
        <v>0</v>
      </c>
      <c r="E21" s="215">
        <v>0</v>
      </c>
    </row>
    <row r="22" spans="1:5">
      <c r="A22" s="285"/>
      <c r="B22" s="396"/>
      <c r="C22" s="216" t="s">
        <v>224</v>
      </c>
      <c r="D22" s="214">
        <v>0</v>
      </c>
      <c r="E22" s="215">
        <v>0</v>
      </c>
    </row>
    <row r="23" spans="1:5">
      <c r="A23" s="285"/>
      <c r="B23" s="396"/>
      <c r="C23" s="216" t="s">
        <v>225</v>
      </c>
      <c r="D23" s="214">
        <v>0</v>
      </c>
      <c r="E23" s="215">
        <v>0</v>
      </c>
    </row>
    <row r="24" spans="1:5">
      <c r="A24" s="285"/>
      <c r="B24" s="396"/>
      <c r="C24" s="216" t="s">
        <v>226</v>
      </c>
      <c r="D24" s="214">
        <v>0</v>
      </c>
      <c r="E24" s="215">
        <v>0</v>
      </c>
    </row>
    <row r="25" spans="1:5">
      <c r="A25" s="285"/>
      <c r="B25" s="396"/>
      <c r="C25" s="216" t="s">
        <v>227</v>
      </c>
      <c r="D25" s="214">
        <v>0</v>
      </c>
      <c r="E25" s="215">
        <v>0</v>
      </c>
    </row>
    <row r="26" spans="1:5">
      <c r="A26" s="285"/>
      <c r="B26" s="396"/>
      <c r="C26" s="216" t="s">
        <v>103</v>
      </c>
      <c r="D26" s="214">
        <v>0</v>
      </c>
      <c r="E26" s="215">
        <v>0</v>
      </c>
    </row>
    <row r="27" spans="1:5">
      <c r="A27" s="285">
        <v>0</v>
      </c>
      <c r="B27" s="253"/>
      <c r="C27" s="216" t="s">
        <v>306</v>
      </c>
      <c r="D27" s="214">
        <v>0</v>
      </c>
      <c r="E27" s="215">
        <v>0</v>
      </c>
    </row>
    <row r="28" spans="1:5" ht="30" customHeight="1">
      <c r="A28" s="285">
        <v>0</v>
      </c>
      <c r="B28" s="281" t="s">
        <v>218</v>
      </c>
      <c r="C28" s="216" t="s">
        <v>219</v>
      </c>
      <c r="D28" s="214">
        <v>6.05</v>
      </c>
      <c r="E28" s="215">
        <v>5.72</v>
      </c>
    </row>
    <row r="29" spans="1:5" ht="30" customHeight="1">
      <c r="A29" s="285">
        <v>0</v>
      </c>
      <c r="B29" s="281" t="s">
        <v>260</v>
      </c>
      <c r="C29" s="216" t="s">
        <v>102</v>
      </c>
      <c r="D29" s="214">
        <v>52.28</v>
      </c>
      <c r="E29" s="215">
        <v>52.87</v>
      </c>
    </row>
    <row r="30" spans="1:5" ht="20.100000000000001" customHeight="1" thickBot="1">
      <c r="A30" s="285">
        <v>0</v>
      </c>
      <c r="B30" s="282" t="s">
        <v>229</v>
      </c>
      <c r="C30" s="210" t="s">
        <v>102</v>
      </c>
      <c r="D30" s="239">
        <v>0</v>
      </c>
      <c r="E30" s="240">
        <v>0</v>
      </c>
    </row>
    <row r="31" spans="1:5" ht="30" customHeight="1">
      <c r="A31" s="284"/>
      <c r="B31" s="393"/>
      <c r="C31" s="394"/>
      <c r="D31" s="394"/>
      <c r="E31" s="394"/>
    </row>
    <row r="32" spans="1:5" ht="24.95" customHeight="1">
      <c r="A32" s="285">
        <v>1</v>
      </c>
      <c r="B32" s="347" t="s">
        <v>121</v>
      </c>
      <c r="C32" s="348"/>
      <c r="D32" s="348"/>
      <c r="E32" s="348"/>
    </row>
    <row r="33" spans="1:5" ht="13.5" thickBot="1">
      <c r="A33" s="285">
        <v>1</v>
      </c>
      <c r="B33" s="203"/>
      <c r="C33" s="204"/>
      <c r="D33" s="205" t="str">
        <f>AktQuartKurz &amp; " " &amp; AktJahr</f>
        <v>Q1 2022</v>
      </c>
      <c r="E33" s="206" t="str">
        <f>AktQuartKurz &amp; " " &amp; (AktJahr-1)</f>
        <v>Q1 2021</v>
      </c>
    </row>
    <row r="34" spans="1:5" ht="15.95" customHeight="1">
      <c r="A34" s="285">
        <v>1</v>
      </c>
      <c r="B34" s="349" t="s">
        <v>215</v>
      </c>
      <c r="C34" s="249" t="s">
        <v>120</v>
      </c>
      <c r="D34" s="250">
        <v>0</v>
      </c>
      <c r="E34" s="251">
        <v>0</v>
      </c>
    </row>
    <row r="35" spans="1:5" ht="20.100000000000001" customHeight="1" thickBot="1">
      <c r="A35" s="285">
        <v>1</v>
      </c>
      <c r="B35" s="278" t="s">
        <v>216</v>
      </c>
      <c r="C35" s="210" t="s">
        <v>102</v>
      </c>
      <c r="D35" s="305">
        <v>0</v>
      </c>
      <c r="E35" s="306">
        <v>0</v>
      </c>
    </row>
    <row r="36" spans="1:5" ht="8.1" customHeight="1" thickBot="1">
      <c r="A36" s="285">
        <v>1</v>
      </c>
      <c r="B36" s="350"/>
      <c r="C36" s="351"/>
      <c r="D36" s="351"/>
      <c r="E36" s="352"/>
    </row>
    <row r="37" spans="1:5" ht="15.95" customHeight="1">
      <c r="A37" s="285">
        <v>1</v>
      </c>
      <c r="B37" s="353" t="s">
        <v>115</v>
      </c>
      <c r="C37" s="218" t="s">
        <v>120</v>
      </c>
      <c r="D37" s="250">
        <v>0</v>
      </c>
      <c r="E37" s="251">
        <v>0</v>
      </c>
    </row>
    <row r="38" spans="1:5" ht="15.95" hidden="1" customHeight="1">
      <c r="A38" s="285">
        <v>1</v>
      </c>
      <c r="B38" s="247"/>
      <c r="C38" s="213" t="s">
        <v>101</v>
      </c>
      <c r="D38" s="252">
        <v>0</v>
      </c>
      <c r="E38" s="217">
        <v>0</v>
      </c>
    </row>
    <row r="39" spans="1:5" ht="30" customHeight="1">
      <c r="A39" s="285">
        <v>1</v>
      </c>
      <c r="B39" s="280" t="s">
        <v>232</v>
      </c>
      <c r="C39" s="216" t="s">
        <v>120</v>
      </c>
      <c r="D39" s="214">
        <v>0</v>
      </c>
      <c r="E39" s="215">
        <v>0</v>
      </c>
    </row>
    <row r="40" spans="1:5" hidden="1">
      <c r="A40" s="285">
        <v>1</v>
      </c>
      <c r="B40" s="212"/>
      <c r="C40" s="216" t="s">
        <v>101</v>
      </c>
      <c r="D40" s="214">
        <v>0</v>
      </c>
      <c r="E40" s="215">
        <v>0</v>
      </c>
    </row>
    <row r="41" spans="1:5" ht="20.100000000000001" customHeight="1">
      <c r="A41" s="285">
        <v>1</v>
      </c>
      <c r="B41" s="281" t="s">
        <v>217</v>
      </c>
      <c r="C41" s="216" t="s">
        <v>102</v>
      </c>
      <c r="D41" s="214">
        <v>0</v>
      </c>
      <c r="E41" s="215">
        <v>0</v>
      </c>
    </row>
    <row r="42" spans="1:5" ht="12.75" customHeight="1">
      <c r="A42" s="285">
        <v>1</v>
      </c>
      <c r="B42" s="395" t="s">
        <v>228</v>
      </c>
      <c r="C42" s="213" t="s">
        <v>221</v>
      </c>
      <c r="D42" s="214">
        <v>0</v>
      </c>
      <c r="E42" s="215">
        <v>0</v>
      </c>
    </row>
    <row r="43" spans="1:5">
      <c r="A43" s="285"/>
      <c r="B43" s="396"/>
      <c r="C43" s="216" t="s">
        <v>105</v>
      </c>
      <c r="D43" s="214">
        <v>0</v>
      </c>
      <c r="E43" s="215">
        <v>0</v>
      </c>
    </row>
    <row r="44" spans="1:5">
      <c r="A44" s="285"/>
      <c r="B44" s="396"/>
      <c r="C44" s="216" t="s">
        <v>222</v>
      </c>
      <c r="D44" s="214">
        <v>0</v>
      </c>
      <c r="E44" s="215">
        <v>0</v>
      </c>
    </row>
    <row r="45" spans="1:5">
      <c r="A45" s="285"/>
      <c r="B45" s="396"/>
      <c r="C45" s="216" t="s">
        <v>223</v>
      </c>
      <c r="D45" s="214">
        <v>0</v>
      </c>
      <c r="E45" s="215">
        <v>0</v>
      </c>
    </row>
    <row r="46" spans="1:5">
      <c r="A46" s="285"/>
      <c r="B46" s="396"/>
      <c r="C46" s="216" t="s">
        <v>104</v>
      </c>
      <c r="D46" s="214">
        <v>0</v>
      </c>
      <c r="E46" s="215">
        <v>0</v>
      </c>
    </row>
    <row r="47" spans="1:5">
      <c r="A47" s="285"/>
      <c r="B47" s="396"/>
      <c r="C47" s="216" t="s">
        <v>224</v>
      </c>
      <c r="D47" s="214">
        <v>0</v>
      </c>
      <c r="E47" s="215">
        <v>0</v>
      </c>
    </row>
    <row r="48" spans="1:5">
      <c r="A48" s="285"/>
      <c r="B48" s="396"/>
      <c r="C48" s="216" t="s">
        <v>225</v>
      </c>
      <c r="D48" s="214">
        <v>0</v>
      </c>
      <c r="E48" s="215">
        <v>0</v>
      </c>
    </row>
    <row r="49" spans="1:5">
      <c r="A49" s="285"/>
      <c r="B49" s="396"/>
      <c r="C49" s="216" t="s">
        <v>226</v>
      </c>
      <c r="D49" s="214">
        <v>0</v>
      </c>
      <c r="E49" s="215">
        <v>0</v>
      </c>
    </row>
    <row r="50" spans="1:5">
      <c r="A50" s="285">
        <v>1</v>
      </c>
      <c r="B50" s="396"/>
      <c r="C50" s="216" t="s">
        <v>227</v>
      </c>
      <c r="D50" s="214">
        <v>0</v>
      </c>
      <c r="E50" s="215">
        <v>0</v>
      </c>
    </row>
    <row r="51" spans="1:5">
      <c r="A51" s="285">
        <v>1</v>
      </c>
      <c r="B51" s="396"/>
      <c r="C51" s="216" t="s">
        <v>103</v>
      </c>
      <c r="D51" s="214">
        <v>0</v>
      </c>
      <c r="E51" s="215">
        <v>0</v>
      </c>
    </row>
    <row r="52" spans="1:5" ht="13.5" thickBot="1">
      <c r="A52" s="285">
        <v>1</v>
      </c>
      <c r="B52" s="275"/>
      <c r="C52" s="210" t="s">
        <v>306</v>
      </c>
      <c r="D52" s="239">
        <v>0</v>
      </c>
      <c r="E52" s="240">
        <v>0</v>
      </c>
    </row>
    <row r="53" spans="1:5" hidden="1">
      <c r="A53" s="284"/>
      <c r="B53" s="253"/>
      <c r="C53" s="213" t="s">
        <v>106</v>
      </c>
      <c r="D53" s="252">
        <v>0</v>
      </c>
      <c r="E53" s="217">
        <v>0</v>
      </c>
    </row>
    <row r="54" spans="1:5" hidden="1">
      <c r="A54" s="284"/>
      <c r="B54" s="245"/>
      <c r="C54" s="216" t="s">
        <v>102</v>
      </c>
      <c r="D54" s="214">
        <v>0</v>
      </c>
      <c r="E54" s="215">
        <v>0</v>
      </c>
    </row>
    <row r="55" spans="1:5" ht="13.5" hidden="1" thickBot="1">
      <c r="A55" s="284"/>
      <c r="B55" s="246"/>
      <c r="C55" s="210" t="s">
        <v>102</v>
      </c>
      <c r="D55" s="239">
        <v>0</v>
      </c>
      <c r="E55" s="240">
        <v>0</v>
      </c>
    </row>
    <row r="56" spans="1:5" ht="24.95" customHeight="1">
      <c r="A56" s="284"/>
    </row>
    <row r="57" spans="1:5" ht="24.95" customHeight="1">
      <c r="A57" s="285">
        <v>2</v>
      </c>
      <c r="B57" s="347" t="s">
        <v>122</v>
      </c>
      <c r="C57" s="348"/>
      <c r="D57" s="348"/>
      <c r="E57" s="348"/>
    </row>
    <row r="58" spans="1:5" ht="13.5" thickBot="1">
      <c r="A58" s="285">
        <v>2</v>
      </c>
      <c r="B58" s="203"/>
      <c r="C58" s="204"/>
      <c r="D58" s="205" t="str">
        <f>AktQuartKurz &amp; " " &amp; AktJahr</f>
        <v>Q1 2022</v>
      </c>
      <c r="E58" s="206" t="str">
        <f>AktQuartKurz &amp; " " &amp; (AktJahr-1)</f>
        <v>Q1 2021</v>
      </c>
    </row>
    <row r="59" spans="1:5" ht="15.95" customHeight="1">
      <c r="A59" s="285">
        <v>2</v>
      </c>
      <c r="B59" s="349" t="s">
        <v>215</v>
      </c>
      <c r="C59" s="207" t="s">
        <v>120</v>
      </c>
      <c r="D59" s="208">
        <v>0</v>
      </c>
      <c r="E59" s="209">
        <v>0</v>
      </c>
    </row>
    <row r="60" spans="1:5" ht="20.100000000000001" customHeight="1" thickBot="1">
      <c r="A60" s="285">
        <v>2</v>
      </c>
      <c r="B60" s="278" t="s">
        <v>216</v>
      </c>
      <c r="C60" s="210" t="s">
        <v>102</v>
      </c>
      <c r="D60" s="305">
        <v>0</v>
      </c>
      <c r="E60" s="306">
        <v>0</v>
      </c>
    </row>
    <row r="61" spans="1:5" ht="8.1" customHeight="1" thickBot="1">
      <c r="A61" s="285">
        <v>2</v>
      </c>
      <c r="B61" s="350"/>
      <c r="C61" s="351"/>
      <c r="D61" s="351"/>
      <c r="E61" s="352"/>
    </row>
    <row r="62" spans="1:5" ht="15.95" customHeight="1">
      <c r="A62" s="285">
        <v>2</v>
      </c>
      <c r="B62" s="354" t="s">
        <v>115</v>
      </c>
      <c r="C62" s="218" t="s">
        <v>120</v>
      </c>
      <c r="D62" s="250">
        <v>0</v>
      </c>
      <c r="E62" s="251">
        <v>0</v>
      </c>
    </row>
    <row r="63" spans="1:5" ht="15.95" hidden="1" customHeight="1">
      <c r="A63" s="285">
        <v>2</v>
      </c>
      <c r="B63" s="248"/>
      <c r="C63" s="213" t="s">
        <v>101</v>
      </c>
      <c r="D63" s="252">
        <v>0</v>
      </c>
      <c r="E63" s="217">
        <v>0</v>
      </c>
    </row>
    <row r="64" spans="1:5" ht="30" customHeight="1">
      <c r="A64" s="285">
        <v>2</v>
      </c>
      <c r="B64" s="280" t="s">
        <v>233</v>
      </c>
      <c r="C64" s="216" t="s">
        <v>120</v>
      </c>
      <c r="D64" s="214">
        <v>0</v>
      </c>
      <c r="E64" s="215">
        <v>0</v>
      </c>
    </row>
    <row r="65" spans="1:5" ht="30" customHeight="1">
      <c r="A65" s="285">
        <v>2</v>
      </c>
      <c r="B65" s="280" t="s">
        <v>234</v>
      </c>
      <c r="C65" s="216" t="s">
        <v>120</v>
      </c>
      <c r="D65" s="214">
        <v>0</v>
      </c>
      <c r="E65" s="215">
        <v>0</v>
      </c>
    </row>
    <row r="66" spans="1:5" ht="20.100000000000001" customHeight="1">
      <c r="A66" s="285">
        <v>2</v>
      </c>
      <c r="B66" s="281" t="s">
        <v>217</v>
      </c>
      <c r="C66" s="216" t="s">
        <v>102</v>
      </c>
      <c r="D66" s="214">
        <v>0</v>
      </c>
      <c r="E66" s="215">
        <v>0</v>
      </c>
    </row>
    <row r="67" spans="1:5" ht="12.75" customHeight="1">
      <c r="A67" s="285">
        <v>2</v>
      </c>
      <c r="B67" s="395" t="s">
        <v>228</v>
      </c>
      <c r="C67" s="213" t="s">
        <v>221</v>
      </c>
      <c r="D67" s="214">
        <v>0</v>
      </c>
      <c r="E67" s="215">
        <v>0</v>
      </c>
    </row>
    <row r="68" spans="1:5">
      <c r="A68" s="285">
        <v>2</v>
      </c>
      <c r="B68" s="396"/>
      <c r="C68" s="216" t="s">
        <v>105</v>
      </c>
      <c r="D68" s="214">
        <v>0</v>
      </c>
      <c r="E68" s="215">
        <v>0</v>
      </c>
    </row>
    <row r="69" spans="1:5">
      <c r="A69" s="285"/>
      <c r="B69" s="396"/>
      <c r="C69" s="216" t="s">
        <v>222</v>
      </c>
      <c r="D69" s="214">
        <v>0</v>
      </c>
      <c r="E69" s="215">
        <v>0</v>
      </c>
    </row>
    <row r="70" spans="1:5">
      <c r="A70" s="285"/>
      <c r="B70" s="396"/>
      <c r="C70" s="216" t="s">
        <v>223</v>
      </c>
      <c r="D70" s="214">
        <v>0</v>
      </c>
      <c r="E70" s="215">
        <v>0</v>
      </c>
    </row>
    <row r="71" spans="1:5">
      <c r="A71" s="285"/>
      <c r="B71" s="396"/>
      <c r="C71" s="216" t="s">
        <v>104</v>
      </c>
      <c r="D71" s="214">
        <v>0</v>
      </c>
      <c r="E71" s="215">
        <v>0</v>
      </c>
    </row>
    <row r="72" spans="1:5">
      <c r="A72" s="285"/>
      <c r="B72" s="396"/>
      <c r="C72" s="216" t="s">
        <v>224</v>
      </c>
      <c r="D72" s="214">
        <v>0</v>
      </c>
      <c r="E72" s="215">
        <v>0</v>
      </c>
    </row>
    <row r="73" spans="1:5">
      <c r="A73" s="285"/>
      <c r="B73" s="396"/>
      <c r="C73" s="216" t="s">
        <v>225</v>
      </c>
      <c r="D73" s="214">
        <v>0</v>
      </c>
      <c r="E73" s="215">
        <v>0</v>
      </c>
    </row>
    <row r="74" spans="1:5">
      <c r="A74" s="285"/>
      <c r="B74" s="396"/>
      <c r="C74" s="216" t="s">
        <v>226</v>
      </c>
      <c r="D74" s="214">
        <v>0</v>
      </c>
      <c r="E74" s="215">
        <v>0</v>
      </c>
    </row>
    <row r="75" spans="1:5">
      <c r="A75" s="285"/>
      <c r="B75" s="396"/>
      <c r="C75" s="216" t="s">
        <v>227</v>
      </c>
      <c r="D75" s="214">
        <v>0</v>
      </c>
      <c r="E75" s="215">
        <v>0</v>
      </c>
    </row>
    <row r="76" spans="1:5">
      <c r="A76" s="285">
        <v>2</v>
      </c>
      <c r="B76" s="396"/>
      <c r="C76" s="216" t="s">
        <v>103</v>
      </c>
      <c r="D76" s="214">
        <v>0</v>
      </c>
      <c r="E76" s="215">
        <v>0</v>
      </c>
    </row>
    <row r="77" spans="1:5" ht="13.5" thickBot="1">
      <c r="A77" s="285">
        <v>2</v>
      </c>
      <c r="B77" s="275"/>
      <c r="C77" s="210" t="s">
        <v>306</v>
      </c>
      <c r="D77" s="239">
        <v>0</v>
      </c>
      <c r="E77" s="240">
        <v>0</v>
      </c>
    </row>
    <row r="78" spans="1:5" hidden="1">
      <c r="A78" s="284"/>
      <c r="B78" s="253"/>
      <c r="C78" s="213" t="s">
        <v>106</v>
      </c>
      <c r="D78" s="252">
        <v>0</v>
      </c>
      <c r="E78" s="217">
        <v>0</v>
      </c>
    </row>
    <row r="79" spans="1:5" hidden="1">
      <c r="A79" s="284"/>
      <c r="B79" s="245"/>
      <c r="C79" s="216" t="s">
        <v>102</v>
      </c>
      <c r="D79" s="214">
        <v>0</v>
      </c>
      <c r="E79" s="215">
        <v>0</v>
      </c>
    </row>
    <row r="80" spans="1:5" ht="13.5" hidden="1" thickBot="1">
      <c r="A80" s="284"/>
      <c r="B80" s="246"/>
      <c r="C80" s="210" t="s">
        <v>102</v>
      </c>
      <c r="D80" s="239">
        <v>0</v>
      </c>
      <c r="E80" s="240">
        <v>0</v>
      </c>
    </row>
    <row r="81" spans="1:5" ht="24.95" customHeight="1">
      <c r="A81" s="284"/>
    </row>
    <row r="82" spans="1:5" ht="24.95" customHeight="1">
      <c r="A82" s="285">
        <v>3</v>
      </c>
      <c r="B82" s="347" t="s">
        <v>123</v>
      </c>
      <c r="C82" s="348"/>
      <c r="D82" s="348"/>
      <c r="E82" s="348"/>
    </row>
    <row r="83" spans="1:5" ht="13.5" thickBot="1">
      <c r="A83" s="285">
        <v>3</v>
      </c>
      <c r="B83" s="203"/>
      <c r="C83" s="204"/>
      <c r="D83" s="205" t="str">
        <f>AktQuartKurz &amp; " " &amp; AktJahr</f>
        <v>Q1 2022</v>
      </c>
      <c r="E83" s="206" t="str">
        <f>AktQuartKurz &amp; " " &amp; (AktJahr-1)</f>
        <v>Q1 2021</v>
      </c>
    </row>
    <row r="84" spans="1:5" ht="15.95" customHeight="1">
      <c r="A84" s="285">
        <v>3</v>
      </c>
      <c r="B84" s="349" t="s">
        <v>215</v>
      </c>
      <c r="C84" s="249" t="s">
        <v>120</v>
      </c>
      <c r="D84" s="250">
        <v>0</v>
      </c>
      <c r="E84" s="251">
        <v>0</v>
      </c>
    </row>
    <row r="85" spans="1:5" ht="20.100000000000001" customHeight="1" thickBot="1">
      <c r="A85" s="285">
        <v>3</v>
      </c>
      <c r="B85" s="278" t="s">
        <v>216</v>
      </c>
      <c r="C85" s="210" t="s">
        <v>102</v>
      </c>
      <c r="D85" s="305">
        <v>0</v>
      </c>
      <c r="E85" s="306">
        <v>0</v>
      </c>
    </row>
    <row r="86" spans="1:5" ht="8.1" customHeight="1" thickBot="1">
      <c r="A86" s="285">
        <v>3</v>
      </c>
      <c r="B86" s="350"/>
      <c r="C86" s="351"/>
      <c r="D86" s="351"/>
      <c r="E86" s="352"/>
    </row>
    <row r="87" spans="1:5" ht="15.95" customHeight="1">
      <c r="A87" s="285">
        <v>3</v>
      </c>
      <c r="B87" s="353" t="s">
        <v>115</v>
      </c>
      <c r="C87" s="218" t="s">
        <v>120</v>
      </c>
      <c r="D87" s="250">
        <v>0</v>
      </c>
      <c r="E87" s="251">
        <v>0</v>
      </c>
    </row>
    <row r="88" spans="1:5" ht="15.95" hidden="1" customHeight="1">
      <c r="A88" s="285">
        <v>3</v>
      </c>
      <c r="B88" s="247"/>
      <c r="C88" s="213" t="s">
        <v>101</v>
      </c>
      <c r="D88" s="252">
        <v>0</v>
      </c>
      <c r="E88" s="217">
        <v>0</v>
      </c>
    </row>
    <row r="89" spans="1:5" ht="30" customHeight="1">
      <c r="A89" s="285">
        <v>3</v>
      </c>
      <c r="B89" s="280" t="s">
        <v>235</v>
      </c>
      <c r="C89" s="216" t="s">
        <v>120</v>
      </c>
      <c r="D89" s="214">
        <v>0</v>
      </c>
      <c r="E89" s="217">
        <v>0</v>
      </c>
    </row>
    <row r="90" spans="1:5" ht="30" customHeight="1">
      <c r="A90" s="285">
        <v>3</v>
      </c>
      <c r="B90" s="280" t="s">
        <v>236</v>
      </c>
      <c r="C90" s="216" t="s">
        <v>120</v>
      </c>
      <c r="D90" s="214">
        <v>0</v>
      </c>
      <c r="E90" s="217">
        <v>0</v>
      </c>
    </row>
    <row r="91" spans="1:5" ht="20.100000000000001" customHeight="1">
      <c r="A91" s="285">
        <v>3</v>
      </c>
      <c r="B91" s="281" t="s">
        <v>217</v>
      </c>
      <c r="C91" s="216" t="s">
        <v>102</v>
      </c>
      <c r="D91" s="214">
        <v>0</v>
      </c>
      <c r="E91" s="215">
        <v>0</v>
      </c>
    </row>
    <row r="92" spans="1:5" ht="12.75" customHeight="1">
      <c r="A92" s="285">
        <v>3</v>
      </c>
      <c r="B92" s="395" t="s">
        <v>228</v>
      </c>
      <c r="C92" s="213" t="s">
        <v>221</v>
      </c>
      <c r="D92" s="214">
        <v>0</v>
      </c>
      <c r="E92" s="215">
        <v>0</v>
      </c>
    </row>
    <row r="93" spans="1:5">
      <c r="A93" s="285">
        <v>3</v>
      </c>
      <c r="B93" s="396"/>
      <c r="C93" s="216" t="s">
        <v>105</v>
      </c>
      <c r="D93" s="214">
        <v>0</v>
      </c>
      <c r="E93" s="215">
        <v>0</v>
      </c>
    </row>
    <row r="94" spans="1:5">
      <c r="A94" s="285"/>
      <c r="B94" s="396"/>
      <c r="C94" s="216" t="s">
        <v>222</v>
      </c>
      <c r="D94" s="214">
        <v>0</v>
      </c>
      <c r="E94" s="215">
        <v>0</v>
      </c>
    </row>
    <row r="95" spans="1:5">
      <c r="A95" s="285"/>
      <c r="B95" s="396"/>
      <c r="C95" s="216" t="s">
        <v>223</v>
      </c>
      <c r="D95" s="214">
        <v>0</v>
      </c>
      <c r="E95" s="215">
        <v>0</v>
      </c>
    </row>
    <row r="96" spans="1:5">
      <c r="A96" s="285"/>
      <c r="B96" s="396"/>
      <c r="C96" s="216" t="s">
        <v>104</v>
      </c>
      <c r="D96" s="214">
        <v>0</v>
      </c>
      <c r="E96" s="215">
        <v>0</v>
      </c>
    </row>
    <row r="97" spans="1:5">
      <c r="A97" s="285"/>
      <c r="B97" s="396"/>
      <c r="C97" s="216" t="s">
        <v>224</v>
      </c>
      <c r="D97" s="214">
        <v>0</v>
      </c>
      <c r="E97" s="215">
        <v>0</v>
      </c>
    </row>
    <row r="98" spans="1:5">
      <c r="A98" s="285"/>
      <c r="B98" s="396"/>
      <c r="C98" s="216" t="s">
        <v>225</v>
      </c>
      <c r="D98" s="214">
        <v>0</v>
      </c>
      <c r="E98" s="215">
        <v>0</v>
      </c>
    </row>
    <row r="99" spans="1:5">
      <c r="A99" s="285"/>
      <c r="B99" s="396"/>
      <c r="C99" s="216" t="s">
        <v>226</v>
      </c>
      <c r="D99" s="214">
        <v>0</v>
      </c>
      <c r="E99" s="215">
        <v>0</v>
      </c>
    </row>
    <row r="100" spans="1:5">
      <c r="A100" s="285"/>
      <c r="B100" s="396"/>
      <c r="C100" s="216" t="s">
        <v>227</v>
      </c>
      <c r="D100" s="214">
        <v>0</v>
      </c>
      <c r="E100" s="215">
        <v>0</v>
      </c>
    </row>
    <row r="101" spans="1:5">
      <c r="A101" s="285">
        <v>3</v>
      </c>
      <c r="B101" s="396"/>
      <c r="C101" s="216" t="s">
        <v>103</v>
      </c>
      <c r="D101" s="214">
        <v>0</v>
      </c>
      <c r="E101" s="215">
        <v>0</v>
      </c>
    </row>
    <row r="102" spans="1:5" ht="13.5" thickBot="1">
      <c r="A102" s="285">
        <v>3</v>
      </c>
      <c r="B102" s="275"/>
      <c r="C102" s="210" t="s">
        <v>306</v>
      </c>
      <c r="D102" s="239">
        <v>0</v>
      </c>
      <c r="E102" s="240">
        <v>0</v>
      </c>
    </row>
    <row r="103" spans="1:5" hidden="1">
      <c r="A103" s="284"/>
      <c r="B103" s="253"/>
      <c r="C103" s="213" t="s">
        <v>106</v>
      </c>
      <c r="D103" s="252">
        <v>0</v>
      </c>
      <c r="E103" s="217">
        <v>0</v>
      </c>
    </row>
    <row r="104" spans="1:5" hidden="1">
      <c r="A104" s="284"/>
      <c r="B104" s="245"/>
      <c r="C104" s="216" t="s">
        <v>102</v>
      </c>
      <c r="D104" s="214">
        <v>0</v>
      </c>
      <c r="E104" s="215">
        <v>0</v>
      </c>
    </row>
    <row r="105" spans="1:5" ht="13.5" hidden="1" thickBot="1">
      <c r="A105" s="284"/>
      <c r="B105" s="246"/>
      <c r="C105" s="210" t="s">
        <v>102</v>
      </c>
      <c r="D105" s="239">
        <v>0</v>
      </c>
      <c r="E105" s="240">
        <v>0</v>
      </c>
    </row>
    <row r="106" spans="1:5">
      <c r="A106" s="284"/>
    </row>
    <row r="107" spans="1:5" ht="20.100000000000001" hidden="1" customHeight="1">
      <c r="A107" s="284"/>
      <c r="B107" s="368" t="str">
        <f>IF(INT(AktJahrMonat) &gt; 201503,"", "Note: The key figures on Pfandbriefe outstanding and cover pools are captured starting in the second quarter 2014. So far there are no adequate data for the previous periods available.")</f>
        <v/>
      </c>
      <c r="C107" s="368"/>
      <c r="D107" s="368"/>
      <c r="E107" s="368"/>
    </row>
    <row r="108" spans="1:5" ht="6" customHeight="1">
      <c r="A108" s="284"/>
    </row>
    <row r="109" spans="1:5">
      <c r="A109" s="284"/>
    </row>
    <row r="110" spans="1:5">
      <c r="A110" s="284"/>
    </row>
  </sheetData>
  <mergeCells count="7">
    <mergeCell ref="B2:E2"/>
    <mergeCell ref="B31:E31"/>
    <mergeCell ref="B107:E107"/>
    <mergeCell ref="B17:B26"/>
    <mergeCell ref="B42:B51"/>
    <mergeCell ref="B67:B76"/>
    <mergeCell ref="B92:B101"/>
  </mergeCells>
  <phoneticPr fontId="2" type="noConversion"/>
  <pageMargins left="0.78740157499999996" right="0.78740157499999996" top="0.984251969" bottom="0.984251969" header="0.4921259845" footer="0.4921259845"/>
  <pageSetup paperSize="9" orientation="portrait" horizontalDpi="4294967293" r:id="rId1"/>
  <headerFooter alignWithMargins="0">
    <oddFooter>&amp;L&amp;8 &amp;C&amp;8 &amp;R&amp;8page &amp;P</oddFooter>
  </headerFooter>
  <rowBreaks count="3" manualBreakCount="3">
    <brk id="31" min="1" max="5" man="1"/>
    <brk id="56" max="16383" man="1"/>
    <brk id="8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F17"/>
  <sheetViews>
    <sheetView workbookViewId="0"/>
  </sheetViews>
  <sheetFormatPr baseColWidth="10" defaultRowHeight="12.75"/>
  <cols>
    <col min="1" max="1" width="2.7109375" customWidth="1"/>
  </cols>
  <sheetData>
    <row r="1" spans="1:6">
      <c r="A1" s="355"/>
    </row>
    <row r="2" spans="1:6" ht="27" customHeight="1">
      <c r="B2" s="397" t="s">
        <v>293</v>
      </c>
      <c r="C2" s="397"/>
      <c r="D2" s="397"/>
      <c r="E2" s="397"/>
      <c r="F2" s="397"/>
    </row>
    <row r="3" spans="1:6">
      <c r="B3" s="398" t="s">
        <v>294</v>
      </c>
      <c r="C3" s="398"/>
      <c r="D3" s="398"/>
      <c r="E3" s="398"/>
      <c r="F3" s="398"/>
    </row>
    <row r="4" spans="1:6">
      <c r="B4" s="398"/>
      <c r="C4" s="398"/>
      <c r="D4" s="398"/>
      <c r="E4" s="398"/>
      <c r="F4" s="398"/>
    </row>
    <row r="5" spans="1:6">
      <c r="B5" s="398"/>
      <c r="C5" s="398"/>
      <c r="D5" s="398"/>
      <c r="E5" s="398"/>
      <c r="F5" s="398"/>
    </row>
    <row r="6" spans="1:6">
      <c r="B6" s="398"/>
      <c r="C6" s="398"/>
      <c r="D6" s="398"/>
      <c r="E6" s="398"/>
      <c r="F6" s="398"/>
    </row>
    <row r="7" spans="1:6">
      <c r="B7" s="398"/>
      <c r="C7" s="398"/>
      <c r="D7" s="398"/>
      <c r="E7" s="398"/>
      <c r="F7" s="398"/>
    </row>
    <row r="8" spans="1:6">
      <c r="B8" s="398"/>
      <c r="C8" s="398"/>
      <c r="D8" s="398"/>
      <c r="E8" s="398"/>
      <c r="F8" s="398"/>
    </row>
    <row r="9" spans="1:6">
      <c r="B9" s="398"/>
      <c r="C9" s="398"/>
      <c r="D9" s="398"/>
      <c r="E9" s="398"/>
      <c r="F9" s="398"/>
    </row>
    <row r="10" spans="1:6">
      <c r="B10" s="398"/>
      <c r="C10" s="398"/>
      <c r="D10" s="398"/>
      <c r="E10" s="398"/>
      <c r="F10" s="398"/>
    </row>
    <row r="11" spans="1:6">
      <c r="B11" s="398"/>
      <c r="C11" s="398"/>
      <c r="D11" s="398"/>
      <c r="E11" s="398"/>
      <c r="F11" s="398"/>
    </row>
    <row r="12" spans="1:6">
      <c r="B12" s="398"/>
      <c r="C12" s="398"/>
      <c r="D12" s="398"/>
      <c r="E12" s="398"/>
      <c r="F12" s="398"/>
    </row>
    <row r="13" spans="1:6">
      <c r="B13" s="398"/>
      <c r="C13" s="398"/>
      <c r="D13" s="398"/>
      <c r="E13" s="398"/>
      <c r="F13" s="398"/>
    </row>
    <row r="14" spans="1:6">
      <c r="B14" s="398"/>
      <c r="C14" s="398"/>
      <c r="D14" s="398"/>
      <c r="E14" s="398"/>
      <c r="F14" s="398"/>
    </row>
    <row r="15" spans="1:6">
      <c r="B15" s="398"/>
      <c r="C15" s="398"/>
      <c r="D15" s="398"/>
      <c r="E15" s="398"/>
      <c r="F15" s="398"/>
    </row>
    <row r="16" spans="1:6">
      <c r="B16" s="398"/>
      <c r="C16" s="398"/>
      <c r="D16" s="398"/>
      <c r="E16" s="398"/>
      <c r="F16" s="398"/>
    </row>
    <row r="17" spans="2:6">
      <c r="B17" s="398"/>
      <c r="C17" s="398"/>
      <c r="D17" s="398"/>
      <c r="E17" s="398"/>
      <c r="F17" s="398"/>
    </row>
  </sheetData>
  <mergeCells count="2">
    <mergeCell ref="B2:F2"/>
    <mergeCell ref="B3:F17"/>
  </mergeCells>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B1:K28"/>
  <sheetViews>
    <sheetView showGridLines="0" showRowColHeaders="0" zoomScaleNormal="100" workbookViewId="0"/>
  </sheetViews>
  <sheetFormatPr baseColWidth="10" defaultColWidth="14.85546875" defaultRowHeight="15"/>
  <cols>
    <col min="1" max="1" width="0.85546875" style="2" customWidth="1"/>
    <col min="2" max="2" width="15.140625" style="2" customWidth="1"/>
    <col min="3" max="3" width="12.28515625" style="2" customWidth="1"/>
    <col min="4" max="4" width="3.5703125" style="99" customWidth="1"/>
    <col min="5" max="5" width="15.5703125" style="2" customWidth="1"/>
    <col min="6" max="6" width="56.28515625" style="2" customWidth="1"/>
    <col min="7" max="7" width="4.28515625" style="99" customWidth="1"/>
    <col min="8" max="8" width="15.140625" style="2" customWidth="1"/>
    <col min="9" max="9" width="19.42578125" style="2" customWidth="1"/>
    <col min="10" max="10" width="23.140625" style="2" customWidth="1"/>
    <col min="11" max="11" width="4.42578125" style="2" customWidth="1"/>
    <col min="12" max="16384" width="14.85546875" style="2"/>
  </cols>
  <sheetData>
    <row r="1" spans="2:11" s="137" customFormat="1" ht="5.0999999999999996" customHeight="1">
      <c r="D1" s="148"/>
      <c r="F1" s="289" t="s">
        <v>246</v>
      </c>
      <c r="G1" s="148"/>
    </row>
    <row r="2" spans="2:11">
      <c r="B2" s="87" t="s">
        <v>51</v>
      </c>
      <c r="C2" s="128" t="s">
        <v>4</v>
      </c>
      <c r="D2" s="100"/>
      <c r="E2" s="87" t="s">
        <v>51</v>
      </c>
      <c r="F2" s="131" t="s">
        <v>66</v>
      </c>
      <c r="G2" s="97"/>
      <c r="H2" s="87" t="s">
        <v>51</v>
      </c>
      <c r="I2" s="134" t="s">
        <v>5</v>
      </c>
      <c r="J2" s="135"/>
      <c r="K2" s="1"/>
    </row>
    <row r="3" spans="2:11">
      <c r="B3" s="88" t="s">
        <v>52</v>
      </c>
      <c r="C3" s="129">
        <v>44658</v>
      </c>
      <c r="D3" s="89"/>
      <c r="E3" s="93" t="s">
        <v>67</v>
      </c>
      <c r="F3" s="123" t="s">
        <v>247</v>
      </c>
      <c r="G3" s="91"/>
      <c r="H3" s="91"/>
      <c r="I3" s="136" t="s">
        <v>6</v>
      </c>
      <c r="J3" s="137"/>
    </row>
    <row r="4" spans="2:11">
      <c r="B4" s="88" t="s">
        <v>53</v>
      </c>
      <c r="C4" s="130">
        <v>2022</v>
      </c>
      <c r="D4" s="90"/>
      <c r="E4" s="94" t="s">
        <v>68</v>
      </c>
      <c r="F4" s="123" t="s">
        <v>245</v>
      </c>
      <c r="G4" s="86"/>
      <c r="H4" s="98" t="s">
        <v>79</v>
      </c>
      <c r="I4" s="138" t="s">
        <v>270</v>
      </c>
      <c r="J4" s="317" t="s">
        <v>272</v>
      </c>
    </row>
    <row r="5" spans="2:11">
      <c r="B5" s="88" t="s">
        <v>54</v>
      </c>
      <c r="C5" s="130">
        <v>3</v>
      </c>
      <c r="D5" s="90"/>
      <c r="E5" s="94" t="s">
        <v>69</v>
      </c>
      <c r="F5" s="123" t="str">
        <f>(Institut &amp; ", erstellt am " &amp; TEXT(ErstDatum, "TT-MMMM-JJJJ") &amp; " mit " &amp; Version &amp; " bei " &amp; AusfInstitut)</f>
        <v>HAR, erstellt am 07-April-2022 mit V3.10(3.10) bei DSGV</v>
      </c>
      <c r="G5" s="86"/>
      <c r="H5" s="98" t="s">
        <v>80</v>
      </c>
      <c r="I5" s="297" t="s">
        <v>261</v>
      </c>
      <c r="J5" s="317" t="s">
        <v>271</v>
      </c>
    </row>
    <row r="6" spans="2:11">
      <c r="B6" s="88" t="s">
        <v>55</v>
      </c>
      <c r="C6" s="288" t="s">
        <v>244</v>
      </c>
      <c r="D6" s="91"/>
      <c r="E6" s="95" t="s">
        <v>70</v>
      </c>
      <c r="F6" s="123" t="s">
        <v>7</v>
      </c>
      <c r="G6" s="91"/>
      <c r="H6" s="98" t="s">
        <v>81</v>
      </c>
      <c r="I6" s="140" t="s">
        <v>292</v>
      </c>
      <c r="J6" s="137" t="s">
        <v>99</v>
      </c>
    </row>
    <row r="7" spans="2:11">
      <c r="B7" s="88" t="s">
        <v>56</v>
      </c>
      <c r="C7" s="288" t="s">
        <v>295</v>
      </c>
      <c r="D7" s="91"/>
      <c r="E7" s="95" t="s">
        <v>71</v>
      </c>
      <c r="F7" s="123" t="str">
        <f>IF(UPPER(Institut)="DSGV","Verband","Institut " &amp; Institut)</f>
        <v>Institut HAR</v>
      </c>
      <c r="G7" s="91"/>
      <c r="H7" s="95" t="s">
        <v>95</v>
      </c>
      <c r="I7" s="139" t="s">
        <v>84</v>
      </c>
      <c r="J7" s="101" t="s">
        <v>97</v>
      </c>
    </row>
    <row r="8" spans="2:11">
      <c r="B8" s="88" t="s">
        <v>82</v>
      </c>
      <c r="C8" s="288" t="s">
        <v>296</v>
      </c>
      <c r="D8" s="91"/>
      <c r="E8" s="95" t="s">
        <v>77</v>
      </c>
      <c r="F8" s="133" t="str">
        <f>IF(AuswertBasis = "Verband","all Pfandbrief issuers",AuswertBasis)</f>
        <v>Institut HAR</v>
      </c>
      <c r="G8" s="91"/>
      <c r="H8" s="95" t="s">
        <v>96</v>
      </c>
      <c r="I8" s="139" t="s">
        <v>84</v>
      </c>
      <c r="J8" s="101" t="s">
        <v>98</v>
      </c>
    </row>
    <row r="9" spans="2:11">
      <c r="B9" s="88" t="s">
        <v>57</v>
      </c>
      <c r="C9" s="124" t="s">
        <v>50</v>
      </c>
      <c r="D9" s="91"/>
      <c r="E9" s="95" t="s">
        <v>72</v>
      </c>
      <c r="F9" s="132">
        <f>DATE(AktJahr,AktMonat+1,0)</f>
        <v>44651</v>
      </c>
      <c r="G9" s="89"/>
      <c r="H9" s="287" t="s">
        <v>241</v>
      </c>
      <c r="I9" s="86" t="str">
        <f>(AktJahr &amp; RIGHT("0" &amp; AktMonat,2))</f>
        <v>202203</v>
      </c>
      <c r="J9" s="137" t="s">
        <v>242</v>
      </c>
    </row>
    <row r="10" spans="2:11">
      <c r="B10" s="88" t="s">
        <v>58</v>
      </c>
      <c r="C10" s="124" t="s">
        <v>297</v>
      </c>
      <c r="D10" s="91"/>
      <c r="E10" s="95" t="s">
        <v>73</v>
      </c>
      <c r="F10" s="133" t="str">
        <f>"V" &amp; ProgVersNr &amp; "(" &amp; MapVersNr &amp; ")"</f>
        <v>V3.10(3.10)</v>
      </c>
      <c r="G10" s="101"/>
      <c r="H10" s="85"/>
      <c r="I10" s="86"/>
    </row>
    <row r="11" spans="2:11">
      <c r="B11" s="88" t="s">
        <v>59</v>
      </c>
      <c r="C11" s="298" t="s">
        <v>261</v>
      </c>
      <c r="D11" s="92"/>
      <c r="E11" s="96" t="s">
        <v>74</v>
      </c>
      <c r="F11" s="133" t="str">
        <f>Waehrung&amp;" " &amp;"mn."</f>
        <v>€ mn.</v>
      </c>
      <c r="G11" s="101"/>
      <c r="H11" s="85"/>
      <c r="I11" s="86"/>
    </row>
    <row r="12" spans="2:11">
      <c r="B12" s="88" t="s">
        <v>60</v>
      </c>
      <c r="C12" s="129">
        <v>42426</v>
      </c>
      <c r="D12" s="92"/>
      <c r="E12" s="96" t="s">
        <v>75</v>
      </c>
      <c r="F12" s="133" t="str">
        <f xml:space="preserve"> (AktMonat / 3) &amp; ". Quartal"</f>
        <v>1. Quartal</v>
      </c>
      <c r="G12" s="101"/>
      <c r="H12" s="14"/>
      <c r="I12" s="14"/>
    </row>
    <row r="13" spans="2:11">
      <c r="B13" s="88" t="s">
        <v>61</v>
      </c>
      <c r="C13" s="288" t="s">
        <v>243</v>
      </c>
      <c r="D13" s="91"/>
      <c r="E13" s="95" t="s">
        <v>76</v>
      </c>
      <c r="F13" s="133" t="str">
        <f xml:space="preserve"> AktQuartKurz &amp; " " &amp; AktJahr &amp; IF(AuswertBasis = "Verband"," (" &amp; TvInstitute &amp; ")","")</f>
        <v>Q1 2022</v>
      </c>
      <c r="G13" s="101"/>
      <c r="H13" s="14"/>
      <c r="I13" s="14"/>
    </row>
    <row r="14" spans="2:11">
      <c r="B14" s="88" t="s">
        <v>62</v>
      </c>
      <c r="C14" s="124" t="s">
        <v>0</v>
      </c>
      <c r="D14" s="91"/>
      <c r="E14" s="95" t="s">
        <v>78</v>
      </c>
      <c r="F14" s="133" t="str">
        <f xml:space="preserve"> "Q" &amp; (AktMonat / 3)</f>
        <v>Q1</v>
      </c>
      <c r="G14" s="101"/>
      <c r="H14" s="14"/>
      <c r="I14" s="14"/>
    </row>
    <row r="15" spans="2:11">
      <c r="B15" s="88" t="s">
        <v>63</v>
      </c>
      <c r="C15" s="288" t="s">
        <v>244</v>
      </c>
      <c r="D15" s="91"/>
      <c r="E15" s="88" t="s">
        <v>89</v>
      </c>
      <c r="F15" s="179" t="str">
        <f>IF(KzRbwBerH="I",F21,IF(KzRbwBerH="S",F22,IF(KzRbwBerH="D",F23,"* -")))</f>
        <v>* The static approach was used for calculating the risk-adjusted net present value
   according to section 5 para. 1 no. 1 of the Net Present Value Regulation (PfandBarwertV).</v>
      </c>
      <c r="G15" s="101"/>
      <c r="H15" s="14"/>
      <c r="I15" s="14"/>
    </row>
    <row r="16" spans="2:11">
      <c r="B16" s="88" t="s">
        <v>64</v>
      </c>
      <c r="C16" s="124">
        <v>0</v>
      </c>
      <c r="D16" s="91"/>
      <c r="E16" s="88" t="s">
        <v>90</v>
      </c>
      <c r="F16" s="179" t="str">
        <f>IF(KzRbwBerO="I",F21,IF(KzRbwBerO="S",F22,IF(KzRbwBerO="D",F23,"* -")))</f>
        <v>* -</v>
      </c>
      <c r="H16" s="14"/>
      <c r="I16" s="14"/>
    </row>
    <row r="17" spans="2:9">
      <c r="B17" s="88" t="s">
        <v>65</v>
      </c>
      <c r="C17" s="124" t="s">
        <v>110</v>
      </c>
      <c r="D17" s="91"/>
      <c r="E17" s="88" t="s">
        <v>91</v>
      </c>
      <c r="F17" s="179" t="str">
        <f>IF(KzRbwBerS="I",F21,IF(KzRbwBerS="S",F22,IF(KzRbwBerS="D",F23,"* -")))</f>
        <v>* -</v>
      </c>
      <c r="H17" s="14"/>
      <c r="I17" s="14"/>
    </row>
    <row r="18" spans="2:9">
      <c r="B18" s="88" t="s">
        <v>83</v>
      </c>
      <c r="C18" s="124"/>
      <c r="D18" s="91"/>
      <c r="E18" s="88" t="s">
        <v>92</v>
      </c>
      <c r="F18" s="179" t="str">
        <f>IF(KzRbwBerF="I",F21,IF(KzRbwBerF="S",F22,IF(KzRbwBerF="D",F23,"* -")))</f>
        <v>* -</v>
      </c>
      <c r="G18" s="101"/>
      <c r="H18" s="14"/>
      <c r="I18" s="14"/>
    </row>
    <row r="19" spans="2:9">
      <c r="B19" s="88" t="s">
        <v>85</v>
      </c>
      <c r="C19" s="125" t="s">
        <v>305</v>
      </c>
      <c r="D19" s="86"/>
      <c r="E19" s="14"/>
      <c r="F19" s="180"/>
      <c r="G19" s="101"/>
      <c r="H19" s="86"/>
      <c r="I19" s="86"/>
    </row>
    <row r="20" spans="2:9">
      <c r="B20" s="88" t="s">
        <v>86</v>
      </c>
      <c r="C20" s="125"/>
      <c r="D20" s="86"/>
      <c r="E20" s="14"/>
      <c r="F20" s="14"/>
      <c r="G20" s="86"/>
      <c r="H20" s="86"/>
      <c r="I20" s="86"/>
    </row>
    <row r="21" spans="2:9">
      <c r="B21" s="88" t="s">
        <v>87</v>
      </c>
      <c r="C21" s="125"/>
      <c r="D21" s="86"/>
      <c r="E21" s="177" t="s">
        <v>100</v>
      </c>
      <c r="F21" s="178" t="str">
        <f>"* The risk-adjusted net present value was calculated using the institutions' own risk model" &amp; CHAR(10) &amp; "   according to section 5 para. 2 of the Net Present Value Regulation (PfandBarwertV)."</f>
        <v>* The risk-adjusted net present value was calculated using the institutions' own risk model
   according to section 5 para. 2 of the Net Present Value Regulation (PfandBarwertV).</v>
      </c>
      <c r="G21" s="86"/>
      <c r="H21" s="86"/>
      <c r="I21" s="86"/>
    </row>
    <row r="22" spans="2:9">
      <c r="B22" s="88" t="s">
        <v>88</v>
      </c>
      <c r="C22" s="125"/>
      <c r="D22" s="86"/>
      <c r="E22" s="177"/>
      <c r="F22" s="178" t="str">
        <f>"* The static approach was used for calculating the risk-adjusted net present value" &amp; CHAR(10) &amp; "   according to section 5 para. 1 no. 1 of the Net Present Value Regulation (PfandBarwertV)."</f>
        <v>* The static approach was used for calculating the risk-adjusted net present value
   according to section 5 para. 1 no. 1 of the Net Present Value Regulation (PfandBarwertV).</v>
      </c>
      <c r="G22" s="86"/>
      <c r="H22" s="86"/>
      <c r="I22" s="86"/>
    </row>
    <row r="23" spans="2:9">
      <c r="B23" s="88" t="s">
        <v>94</v>
      </c>
      <c r="C23" s="126" t="s">
        <v>298</v>
      </c>
      <c r="D23" s="86"/>
      <c r="E23" s="177"/>
      <c r="F23" s="178" t="str">
        <f>"* The dynamic approach was used for calculating the risk-adjusted net present value"&amp;CHAR(10)&amp;"   according to section 5 para. 1 no. 2 of the Net Present Value Regulation (PfandBarwertV)."</f>
        <v>* The dynamic approach was used for calculating the risk-adjusted net present value
   according to section 5 para. 1 no. 2 of the Net Present Value Regulation (PfandBarwertV).</v>
      </c>
      <c r="G23" s="86"/>
      <c r="H23" s="14"/>
      <c r="I23" s="14"/>
    </row>
    <row r="24" spans="2:9">
      <c r="B24" s="88" t="s">
        <v>93</v>
      </c>
      <c r="C24" s="127"/>
      <c r="D24" s="86"/>
      <c r="G24" s="86"/>
      <c r="H24" s="14"/>
      <c r="I24" s="14"/>
    </row>
    <row r="25" spans="2:9">
      <c r="C25" s="14"/>
      <c r="D25" s="86"/>
      <c r="H25" s="14"/>
    </row>
    <row r="27" spans="2:9">
      <c r="B27" s="137" t="s">
        <v>107</v>
      </c>
      <c r="C27" s="137" t="s">
        <v>108</v>
      </c>
    </row>
    <row r="28" spans="2:9">
      <c r="C28" s="137" t="s">
        <v>109</v>
      </c>
    </row>
  </sheetData>
  <phoneticPr fontId="4" type="noConversion"/>
  <printOptions horizontalCentered="1" verticalCentered="1" gridLinesSet="0"/>
  <pageMargins left="0.39370078740157483" right="0.39370078740157483" top="1.1811023622047245" bottom="0.78740157480314965" header="0.51181102362204722" footer="0.51181102362204722"/>
  <pageSetup paperSize="9" scale="95" orientation="landscape" horizontalDpi="300" verticalDpi="300" r:id="rId1"/>
  <headerFooter alignWithMargins="0">
    <oddFooter>&amp;L&amp;8 &amp;C&amp;8 &amp;R&amp;8page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61"/>
  <sheetViews>
    <sheetView showGridLines="0" showRowColHeaders="0" zoomScaleNormal="100" workbookViewId="0"/>
  </sheetViews>
  <sheetFormatPr baseColWidth="10" defaultRowHeight="12.75"/>
  <cols>
    <col min="1" max="1" width="0.85546875" style="4" customWidth="1"/>
    <col min="2" max="2" width="25.7109375" style="4" customWidth="1"/>
    <col min="3" max="3" width="20.7109375" style="4" hidden="1" customWidth="1"/>
    <col min="4" max="4" width="18.7109375" style="4" customWidth="1"/>
    <col min="5" max="5" width="16.28515625" style="4" customWidth="1"/>
    <col min="6" max="6" width="18.7109375" style="4" customWidth="1"/>
    <col min="7" max="7" width="16.28515625" style="4" customWidth="1"/>
    <col min="8" max="8" width="18.85546875" style="4" customWidth="1"/>
    <col min="9" max="16384" width="11.42578125" style="4"/>
  </cols>
  <sheetData>
    <row r="1" spans="1:7" ht="5.0999999999999996" customHeight="1"/>
    <row r="2" spans="1:7">
      <c r="B2" s="259" t="s">
        <v>124</v>
      </c>
      <c r="C2" s="259"/>
      <c r="D2" s="259"/>
      <c r="E2" s="259"/>
      <c r="F2" s="259"/>
      <c r="G2" s="259"/>
    </row>
    <row r="3" spans="1:7" ht="9" customHeight="1">
      <c r="B3" s="181"/>
      <c r="C3" s="181"/>
      <c r="D3" s="181"/>
      <c r="E3" s="41"/>
      <c r="F3" s="41"/>
      <c r="G3" s="41"/>
    </row>
    <row r="4" spans="1:7">
      <c r="B4" s="369" t="s">
        <v>125</v>
      </c>
      <c r="C4" s="369"/>
      <c r="D4" s="369"/>
      <c r="E4" s="369"/>
      <c r="F4" s="369"/>
      <c r="G4" s="369"/>
    </row>
    <row r="5" spans="1:7">
      <c r="B5" s="369" t="str">
        <f>UebInstitutQuartal</f>
        <v>Q1 2022</v>
      </c>
      <c r="C5" s="369"/>
      <c r="D5" s="369"/>
      <c r="E5" s="329"/>
      <c r="F5" s="329"/>
      <c r="G5" s="329"/>
    </row>
    <row r="6" spans="1:7" ht="12.75" customHeight="1"/>
    <row r="7" spans="1:7" ht="24" customHeight="1">
      <c r="B7" s="184"/>
      <c r="C7" s="8"/>
      <c r="D7" s="8"/>
      <c r="E7" s="8"/>
      <c r="F7" s="8"/>
      <c r="G7" s="8"/>
    </row>
    <row r="8" spans="1:7" ht="12.75" customHeight="1">
      <c r="A8" s="176">
        <v>0</v>
      </c>
      <c r="B8" s="326" t="s">
        <v>113</v>
      </c>
      <c r="C8" s="243"/>
      <c r="D8" s="363" t="str">
        <f>AktQuartKurz &amp; " " &amp; AktJahr</f>
        <v>Q1 2022</v>
      </c>
      <c r="E8" s="364"/>
      <c r="F8" s="363" t="str">
        <f>AktQuartKurz &amp; " " &amp; (AktJahr-1)</f>
        <v>Q1 2021</v>
      </c>
      <c r="G8" s="370"/>
    </row>
    <row r="9" spans="1:7">
      <c r="A9" s="176">
        <v>0</v>
      </c>
      <c r="B9" s="367"/>
      <c r="C9" s="367"/>
      <c r="D9" s="34" t="s">
        <v>136</v>
      </c>
      <c r="E9" s="35" t="s">
        <v>137</v>
      </c>
      <c r="F9" s="34" t="str">
        <f>D9</f>
        <v>Pfandbriefe outstanding</v>
      </c>
      <c r="G9" s="35" t="str">
        <f>E9</f>
        <v>Cover pool</v>
      </c>
    </row>
    <row r="10" spans="1:7">
      <c r="A10" s="176">
        <v>0</v>
      </c>
      <c r="B10" s="362" t="s">
        <v>126</v>
      </c>
      <c r="C10" s="362"/>
      <c r="D10" s="36" t="str">
        <f>Einheit_Waehrung</f>
        <v>€ mn.</v>
      </c>
      <c r="E10" s="37" t="str">
        <f>D10</f>
        <v>€ mn.</v>
      </c>
      <c r="F10" s="36" t="str">
        <f>D10</f>
        <v>€ mn.</v>
      </c>
      <c r="G10" s="37" t="str">
        <f>E10</f>
        <v>€ mn.</v>
      </c>
    </row>
    <row r="11" spans="1:7">
      <c r="A11" s="176">
        <v>0</v>
      </c>
      <c r="B11" s="366" t="s">
        <v>127</v>
      </c>
      <c r="C11" s="366"/>
      <c r="D11" s="155">
        <v>10</v>
      </c>
      <c r="E11" s="156">
        <v>12.8</v>
      </c>
      <c r="F11" s="155">
        <v>20</v>
      </c>
      <c r="G11" s="156">
        <v>12.9</v>
      </c>
    </row>
    <row r="12" spans="1:7">
      <c r="A12" s="176">
        <v>0</v>
      </c>
      <c r="B12" s="366" t="s">
        <v>128</v>
      </c>
      <c r="C12" s="366"/>
      <c r="D12" s="155">
        <v>20</v>
      </c>
      <c r="E12" s="156">
        <v>22.8</v>
      </c>
      <c r="F12" s="155">
        <v>10</v>
      </c>
      <c r="G12" s="156">
        <v>12.3</v>
      </c>
    </row>
    <row r="13" spans="1:7">
      <c r="A13" s="176">
        <v>0</v>
      </c>
      <c r="B13" s="366" t="s">
        <v>129</v>
      </c>
      <c r="C13" s="366"/>
      <c r="D13" s="155">
        <v>0</v>
      </c>
      <c r="E13" s="156">
        <v>10.9</v>
      </c>
      <c r="F13" s="155">
        <v>10</v>
      </c>
      <c r="G13" s="156">
        <v>13.9</v>
      </c>
    </row>
    <row r="14" spans="1:7">
      <c r="A14" s="176">
        <v>0</v>
      </c>
      <c r="B14" s="38" t="s">
        <v>130</v>
      </c>
      <c r="C14" s="38"/>
      <c r="D14" s="157">
        <v>0</v>
      </c>
      <c r="E14" s="158">
        <v>9.6</v>
      </c>
      <c r="F14" s="157">
        <v>20</v>
      </c>
      <c r="G14" s="158">
        <v>32.799999999999997</v>
      </c>
    </row>
    <row r="15" spans="1:7">
      <c r="A15" s="176">
        <v>0</v>
      </c>
      <c r="B15" s="38" t="s">
        <v>131</v>
      </c>
      <c r="C15" s="38"/>
      <c r="D15" s="157">
        <v>40</v>
      </c>
      <c r="E15" s="158">
        <v>24.7</v>
      </c>
      <c r="F15" s="157">
        <v>0</v>
      </c>
      <c r="G15" s="158">
        <v>21.3</v>
      </c>
    </row>
    <row r="16" spans="1:7">
      <c r="A16" s="176">
        <v>0</v>
      </c>
      <c r="B16" s="38" t="s">
        <v>132</v>
      </c>
      <c r="C16" s="38"/>
      <c r="D16" s="157">
        <v>0</v>
      </c>
      <c r="E16" s="158">
        <v>25.1</v>
      </c>
      <c r="F16" s="157">
        <v>40</v>
      </c>
      <c r="G16" s="158">
        <v>25.1</v>
      </c>
    </row>
    <row r="17" spans="1:7">
      <c r="A17" s="176">
        <v>0</v>
      </c>
      <c r="B17" s="38" t="s">
        <v>133</v>
      </c>
      <c r="C17" s="38"/>
      <c r="D17" s="157">
        <v>0</v>
      </c>
      <c r="E17" s="158">
        <v>29.6</v>
      </c>
      <c r="F17" s="157">
        <v>0</v>
      </c>
      <c r="G17" s="158">
        <v>27</v>
      </c>
    </row>
    <row r="18" spans="1:7">
      <c r="A18" s="176">
        <v>0</v>
      </c>
      <c r="B18" s="366" t="s">
        <v>134</v>
      </c>
      <c r="C18" s="366"/>
      <c r="D18" s="155">
        <v>0</v>
      </c>
      <c r="E18" s="156">
        <v>110</v>
      </c>
      <c r="F18" s="155">
        <v>0</v>
      </c>
      <c r="G18" s="156">
        <v>113.3</v>
      </c>
    </row>
    <row r="19" spans="1:7">
      <c r="A19" s="176">
        <v>0</v>
      </c>
      <c r="B19" s="366" t="s">
        <v>135</v>
      </c>
      <c r="C19" s="366"/>
      <c r="D19" s="155">
        <v>5</v>
      </c>
      <c r="E19" s="156">
        <v>48.7</v>
      </c>
      <c r="F19" s="155">
        <v>5</v>
      </c>
      <c r="G19" s="156">
        <v>51.8</v>
      </c>
    </row>
    <row r="20" spans="1:7" ht="20.100000000000001" customHeight="1">
      <c r="B20" s="8"/>
      <c r="C20" s="8"/>
      <c r="D20" s="8"/>
      <c r="E20" s="8"/>
      <c r="F20" s="8"/>
      <c r="G20" s="8"/>
    </row>
    <row r="21" spans="1:7" ht="12.75" customHeight="1">
      <c r="A21" s="176">
        <v>1</v>
      </c>
      <c r="B21" s="326" t="s">
        <v>121</v>
      </c>
      <c r="C21" s="243"/>
      <c r="D21" s="363" t="str">
        <f>AktQuartKurz &amp; " " &amp; AktJahr</f>
        <v>Q1 2022</v>
      </c>
      <c r="E21" s="364"/>
      <c r="F21" s="363" t="str">
        <f>AktQuartKurz &amp; " " &amp; (AktJahr-1)</f>
        <v>Q1 2021</v>
      </c>
      <c r="G21" s="370"/>
    </row>
    <row r="22" spans="1:7">
      <c r="A22" s="176">
        <v>1</v>
      </c>
      <c r="B22" s="367"/>
      <c r="C22" s="367"/>
      <c r="D22" s="34" t="s">
        <v>136</v>
      </c>
      <c r="E22" s="35" t="s">
        <v>137</v>
      </c>
      <c r="F22" s="34" t="str">
        <f>D22</f>
        <v>Pfandbriefe outstanding</v>
      </c>
      <c r="G22" s="35" t="str">
        <f>E22</f>
        <v>Cover pool</v>
      </c>
    </row>
    <row r="23" spans="1:7">
      <c r="A23" s="176">
        <v>1</v>
      </c>
      <c r="B23" s="362" t="s">
        <v>126</v>
      </c>
      <c r="C23" s="362"/>
      <c r="D23" s="36" t="str">
        <f>Einheit_Waehrung</f>
        <v>€ mn.</v>
      </c>
      <c r="E23" s="37" t="str">
        <f>D23</f>
        <v>€ mn.</v>
      </c>
      <c r="F23" s="36" t="str">
        <f>D23</f>
        <v>€ mn.</v>
      </c>
      <c r="G23" s="37" t="str">
        <f>E23</f>
        <v>€ mn.</v>
      </c>
    </row>
    <row r="24" spans="1:7">
      <c r="A24" s="176">
        <v>1</v>
      </c>
      <c r="B24" s="366" t="s">
        <v>127</v>
      </c>
      <c r="C24" s="366"/>
      <c r="D24" s="155">
        <v>0</v>
      </c>
      <c r="E24" s="156">
        <v>0</v>
      </c>
      <c r="F24" s="155">
        <v>0</v>
      </c>
      <c r="G24" s="156">
        <v>0</v>
      </c>
    </row>
    <row r="25" spans="1:7">
      <c r="A25" s="176">
        <v>1</v>
      </c>
      <c r="B25" s="366" t="s">
        <v>128</v>
      </c>
      <c r="C25" s="366"/>
      <c r="D25" s="155">
        <v>0</v>
      </c>
      <c r="E25" s="156">
        <v>0</v>
      </c>
      <c r="F25" s="155">
        <v>0</v>
      </c>
      <c r="G25" s="156">
        <v>0</v>
      </c>
    </row>
    <row r="26" spans="1:7">
      <c r="A26" s="176">
        <v>1</v>
      </c>
      <c r="B26" s="366" t="s">
        <v>129</v>
      </c>
      <c r="C26" s="366"/>
      <c r="D26" s="155">
        <v>0</v>
      </c>
      <c r="E26" s="156">
        <v>0</v>
      </c>
      <c r="F26" s="155">
        <v>0</v>
      </c>
      <c r="G26" s="156">
        <v>0</v>
      </c>
    </row>
    <row r="27" spans="1:7">
      <c r="A27" s="176">
        <v>1</v>
      </c>
      <c r="B27" s="38" t="s">
        <v>130</v>
      </c>
      <c r="C27" s="38"/>
      <c r="D27" s="157">
        <v>0</v>
      </c>
      <c r="E27" s="158">
        <v>0</v>
      </c>
      <c r="F27" s="157">
        <v>0</v>
      </c>
      <c r="G27" s="158">
        <v>0</v>
      </c>
    </row>
    <row r="28" spans="1:7">
      <c r="A28" s="176">
        <v>1</v>
      </c>
      <c r="B28" s="38" t="s">
        <v>131</v>
      </c>
      <c r="C28" s="38"/>
      <c r="D28" s="157">
        <v>0</v>
      </c>
      <c r="E28" s="158">
        <v>0</v>
      </c>
      <c r="F28" s="157">
        <v>0</v>
      </c>
      <c r="G28" s="158">
        <v>0</v>
      </c>
    </row>
    <row r="29" spans="1:7">
      <c r="A29" s="176">
        <v>1</v>
      </c>
      <c r="B29" s="38" t="s">
        <v>132</v>
      </c>
      <c r="C29" s="38"/>
      <c r="D29" s="157">
        <v>0</v>
      </c>
      <c r="E29" s="158">
        <v>0</v>
      </c>
      <c r="F29" s="157">
        <v>0</v>
      </c>
      <c r="G29" s="158">
        <v>0</v>
      </c>
    </row>
    <row r="30" spans="1:7">
      <c r="A30" s="176">
        <v>1</v>
      </c>
      <c r="B30" s="38" t="s">
        <v>133</v>
      </c>
      <c r="C30" s="38"/>
      <c r="D30" s="157">
        <v>0</v>
      </c>
      <c r="E30" s="158">
        <v>0</v>
      </c>
      <c r="F30" s="157">
        <v>0</v>
      </c>
      <c r="G30" s="158">
        <v>0</v>
      </c>
    </row>
    <row r="31" spans="1:7">
      <c r="A31" s="176">
        <v>1</v>
      </c>
      <c r="B31" s="366" t="s">
        <v>134</v>
      </c>
      <c r="C31" s="366"/>
      <c r="D31" s="155">
        <v>0</v>
      </c>
      <c r="E31" s="156">
        <v>0</v>
      </c>
      <c r="F31" s="155">
        <v>0</v>
      </c>
      <c r="G31" s="156">
        <v>0</v>
      </c>
    </row>
    <row r="32" spans="1:7">
      <c r="A32" s="176">
        <v>1</v>
      </c>
      <c r="B32" s="366" t="s">
        <v>135</v>
      </c>
      <c r="C32" s="366"/>
      <c r="D32" s="157">
        <v>0</v>
      </c>
      <c r="E32" s="158">
        <v>0</v>
      </c>
      <c r="F32" s="157">
        <v>0</v>
      </c>
      <c r="G32" s="158">
        <v>0</v>
      </c>
    </row>
    <row r="33" spans="1:7" ht="20.100000000000001" customHeight="1">
      <c r="B33" s="8"/>
      <c r="C33" s="8"/>
      <c r="D33" s="8"/>
      <c r="E33" s="8"/>
      <c r="F33" s="8"/>
      <c r="G33" s="8"/>
    </row>
    <row r="34" spans="1:7" ht="12.75" customHeight="1">
      <c r="A34" s="176">
        <v>2</v>
      </c>
      <c r="B34" s="330" t="s">
        <v>122</v>
      </c>
      <c r="C34" s="243"/>
      <c r="D34" s="363" t="str">
        <f>AktQuartKurz &amp; " " &amp; AktJahr</f>
        <v>Q1 2022</v>
      </c>
      <c r="E34" s="364"/>
      <c r="F34" s="363" t="str">
        <f>AktQuartKurz &amp; " " &amp; (AktJahr-1)</f>
        <v>Q1 2021</v>
      </c>
      <c r="G34" s="365"/>
    </row>
    <row r="35" spans="1:7">
      <c r="A35" s="176">
        <v>2</v>
      </c>
      <c r="B35" s="367"/>
      <c r="C35" s="367"/>
      <c r="D35" s="34" t="s">
        <v>136</v>
      </c>
      <c r="E35" s="35" t="s">
        <v>137</v>
      </c>
      <c r="F35" s="34" t="str">
        <f>D35</f>
        <v>Pfandbriefe outstanding</v>
      </c>
      <c r="G35" s="35" t="str">
        <f>E35</f>
        <v>Cover pool</v>
      </c>
    </row>
    <row r="36" spans="1:7">
      <c r="A36" s="176">
        <v>2</v>
      </c>
      <c r="B36" s="362" t="s">
        <v>126</v>
      </c>
      <c r="C36" s="362"/>
      <c r="D36" s="36" t="str">
        <f>Einheit_Waehrung</f>
        <v>€ mn.</v>
      </c>
      <c r="E36" s="37" t="str">
        <f>D36</f>
        <v>€ mn.</v>
      </c>
      <c r="F36" s="36" t="str">
        <f>D36</f>
        <v>€ mn.</v>
      </c>
      <c r="G36" s="37" t="str">
        <f>E36</f>
        <v>€ mn.</v>
      </c>
    </row>
    <row r="37" spans="1:7">
      <c r="A37" s="176">
        <v>2</v>
      </c>
      <c r="B37" s="366" t="s">
        <v>127</v>
      </c>
      <c r="C37" s="366"/>
      <c r="D37" s="155">
        <v>0</v>
      </c>
      <c r="E37" s="156">
        <v>0</v>
      </c>
      <c r="F37" s="155">
        <v>0</v>
      </c>
      <c r="G37" s="156">
        <v>0</v>
      </c>
    </row>
    <row r="38" spans="1:7">
      <c r="A38" s="176">
        <v>2</v>
      </c>
      <c r="B38" s="366" t="s">
        <v>128</v>
      </c>
      <c r="C38" s="366"/>
      <c r="D38" s="155">
        <v>0</v>
      </c>
      <c r="E38" s="156">
        <v>0</v>
      </c>
      <c r="F38" s="155">
        <v>0</v>
      </c>
      <c r="G38" s="156">
        <v>0</v>
      </c>
    </row>
    <row r="39" spans="1:7">
      <c r="A39" s="176">
        <v>2</v>
      </c>
      <c r="B39" s="366" t="s">
        <v>129</v>
      </c>
      <c r="C39" s="366"/>
      <c r="D39" s="155">
        <v>0</v>
      </c>
      <c r="E39" s="156">
        <v>0</v>
      </c>
      <c r="F39" s="155">
        <v>0</v>
      </c>
      <c r="G39" s="156">
        <v>0</v>
      </c>
    </row>
    <row r="40" spans="1:7">
      <c r="A40" s="176">
        <v>2</v>
      </c>
      <c r="B40" s="38" t="s">
        <v>130</v>
      </c>
      <c r="C40" s="38"/>
      <c r="D40" s="157">
        <v>0</v>
      </c>
      <c r="E40" s="158">
        <v>0</v>
      </c>
      <c r="F40" s="157">
        <v>0</v>
      </c>
      <c r="G40" s="158">
        <v>0</v>
      </c>
    </row>
    <row r="41" spans="1:7">
      <c r="A41" s="176">
        <v>2</v>
      </c>
      <c r="B41" s="38" t="s">
        <v>131</v>
      </c>
      <c r="C41" s="38"/>
      <c r="D41" s="157">
        <v>0</v>
      </c>
      <c r="E41" s="158">
        <v>0</v>
      </c>
      <c r="F41" s="157">
        <v>0</v>
      </c>
      <c r="G41" s="158">
        <v>0</v>
      </c>
    </row>
    <row r="42" spans="1:7">
      <c r="A42" s="176">
        <v>2</v>
      </c>
      <c r="B42" s="38" t="s">
        <v>132</v>
      </c>
      <c r="C42" s="38"/>
      <c r="D42" s="157">
        <v>0</v>
      </c>
      <c r="E42" s="158">
        <v>0</v>
      </c>
      <c r="F42" s="157">
        <v>0</v>
      </c>
      <c r="G42" s="158">
        <v>0</v>
      </c>
    </row>
    <row r="43" spans="1:7">
      <c r="A43" s="176">
        <v>2</v>
      </c>
      <c r="B43" s="38" t="s">
        <v>133</v>
      </c>
      <c r="C43" s="38"/>
      <c r="D43" s="157">
        <v>0</v>
      </c>
      <c r="E43" s="158">
        <v>0</v>
      </c>
      <c r="F43" s="157">
        <v>0</v>
      </c>
      <c r="G43" s="158">
        <v>0</v>
      </c>
    </row>
    <row r="44" spans="1:7">
      <c r="A44" s="176">
        <v>2</v>
      </c>
      <c r="B44" s="366" t="s">
        <v>134</v>
      </c>
      <c r="C44" s="366"/>
      <c r="D44" s="155">
        <v>0</v>
      </c>
      <c r="E44" s="156">
        <v>0</v>
      </c>
      <c r="F44" s="155">
        <v>0</v>
      </c>
      <c r="G44" s="156">
        <v>0</v>
      </c>
    </row>
    <row r="45" spans="1:7">
      <c r="A45" s="176">
        <v>2</v>
      </c>
      <c r="B45" s="366" t="s">
        <v>135</v>
      </c>
      <c r="C45" s="366"/>
      <c r="D45" s="157">
        <v>0</v>
      </c>
      <c r="E45" s="158">
        <v>0</v>
      </c>
      <c r="F45" s="157">
        <v>0</v>
      </c>
      <c r="G45" s="158">
        <v>0</v>
      </c>
    </row>
    <row r="46" spans="1:7" ht="20.100000000000001" customHeight="1">
      <c r="B46" s="8"/>
      <c r="C46" s="8"/>
      <c r="D46" s="8"/>
      <c r="E46" s="8"/>
      <c r="F46" s="8"/>
      <c r="G46" s="8"/>
    </row>
    <row r="47" spans="1:7" ht="12.75" customHeight="1">
      <c r="A47" s="176">
        <v>3</v>
      </c>
      <c r="B47" s="330" t="s">
        <v>123</v>
      </c>
      <c r="C47" s="243"/>
      <c r="D47" s="363" t="str">
        <f>AktQuartKurz &amp; " " &amp; AktJahr</f>
        <v>Q1 2022</v>
      </c>
      <c r="E47" s="364"/>
      <c r="F47" s="363" t="str">
        <f>AktQuartKurz &amp; " " &amp; (AktJahr-1)</f>
        <v>Q1 2021</v>
      </c>
      <c r="G47" s="365"/>
    </row>
    <row r="48" spans="1:7">
      <c r="A48" s="176">
        <v>3</v>
      </c>
      <c r="B48" s="33"/>
      <c r="C48" s="40"/>
      <c r="D48" s="34" t="s">
        <v>136</v>
      </c>
      <c r="E48" s="35" t="s">
        <v>137</v>
      </c>
      <c r="F48" s="34" t="str">
        <f>D48</f>
        <v>Pfandbriefe outstanding</v>
      </c>
      <c r="G48" s="35" t="str">
        <f>E48</f>
        <v>Cover pool</v>
      </c>
    </row>
    <row r="49" spans="1:7">
      <c r="A49" s="176">
        <v>3</v>
      </c>
      <c r="B49" s="362" t="s">
        <v>126</v>
      </c>
      <c r="C49" s="362"/>
      <c r="D49" s="36" t="str">
        <f>Einheit_Waehrung</f>
        <v>€ mn.</v>
      </c>
      <c r="E49" s="37" t="str">
        <f>D49</f>
        <v>€ mn.</v>
      </c>
      <c r="F49" s="36" t="str">
        <f>D49</f>
        <v>€ mn.</v>
      </c>
      <c r="G49" s="37" t="str">
        <f>E49</f>
        <v>€ mn.</v>
      </c>
    </row>
    <row r="50" spans="1:7">
      <c r="A50" s="176">
        <v>3</v>
      </c>
      <c r="B50" s="366" t="s">
        <v>127</v>
      </c>
      <c r="C50" s="366"/>
      <c r="D50" s="155">
        <v>0</v>
      </c>
      <c r="E50" s="156">
        <v>0</v>
      </c>
      <c r="F50" s="155">
        <v>0</v>
      </c>
      <c r="G50" s="156">
        <v>0</v>
      </c>
    </row>
    <row r="51" spans="1:7">
      <c r="A51" s="176">
        <v>3</v>
      </c>
      <c r="B51" s="366" t="s">
        <v>128</v>
      </c>
      <c r="C51" s="366"/>
      <c r="D51" s="155">
        <v>0</v>
      </c>
      <c r="E51" s="156">
        <v>0</v>
      </c>
      <c r="F51" s="155">
        <v>0</v>
      </c>
      <c r="G51" s="156">
        <v>0</v>
      </c>
    </row>
    <row r="52" spans="1:7">
      <c r="A52" s="176">
        <v>3</v>
      </c>
      <c r="B52" s="366" t="s">
        <v>129</v>
      </c>
      <c r="C52" s="366"/>
      <c r="D52" s="155">
        <v>0</v>
      </c>
      <c r="E52" s="156">
        <v>0</v>
      </c>
      <c r="F52" s="155">
        <v>0</v>
      </c>
      <c r="G52" s="156">
        <v>0</v>
      </c>
    </row>
    <row r="53" spans="1:7">
      <c r="A53" s="176">
        <v>3</v>
      </c>
      <c r="B53" s="38" t="s">
        <v>130</v>
      </c>
      <c r="C53" s="38"/>
      <c r="D53" s="157">
        <v>0</v>
      </c>
      <c r="E53" s="158">
        <v>0</v>
      </c>
      <c r="F53" s="157">
        <v>0</v>
      </c>
      <c r="G53" s="158">
        <v>0</v>
      </c>
    </row>
    <row r="54" spans="1:7">
      <c r="A54" s="176">
        <v>3</v>
      </c>
      <c r="B54" s="38" t="s">
        <v>131</v>
      </c>
      <c r="C54" s="38"/>
      <c r="D54" s="157">
        <v>0</v>
      </c>
      <c r="E54" s="158">
        <v>0</v>
      </c>
      <c r="F54" s="157">
        <v>0</v>
      </c>
      <c r="G54" s="158">
        <v>0</v>
      </c>
    </row>
    <row r="55" spans="1:7">
      <c r="A55" s="176">
        <v>3</v>
      </c>
      <c r="B55" s="38" t="s">
        <v>132</v>
      </c>
      <c r="C55" s="38"/>
      <c r="D55" s="157">
        <v>0</v>
      </c>
      <c r="E55" s="158">
        <v>0</v>
      </c>
      <c r="F55" s="157">
        <v>0</v>
      </c>
      <c r="G55" s="158">
        <v>0</v>
      </c>
    </row>
    <row r="56" spans="1:7">
      <c r="A56" s="176">
        <v>3</v>
      </c>
      <c r="B56" s="38" t="s">
        <v>133</v>
      </c>
      <c r="C56" s="38"/>
      <c r="D56" s="157">
        <v>0</v>
      </c>
      <c r="E56" s="158">
        <v>0</v>
      </c>
      <c r="F56" s="157">
        <v>0</v>
      </c>
      <c r="G56" s="158">
        <v>0</v>
      </c>
    </row>
    <row r="57" spans="1:7">
      <c r="A57" s="176">
        <v>3</v>
      </c>
      <c r="B57" s="366" t="s">
        <v>134</v>
      </c>
      <c r="C57" s="366"/>
      <c r="D57" s="155">
        <v>0</v>
      </c>
      <c r="E57" s="156">
        <v>0</v>
      </c>
      <c r="F57" s="155">
        <v>0</v>
      </c>
      <c r="G57" s="156">
        <v>0</v>
      </c>
    </row>
    <row r="58" spans="1:7">
      <c r="A58" s="176">
        <v>3</v>
      </c>
      <c r="B58" s="366" t="s">
        <v>135</v>
      </c>
      <c r="C58" s="366"/>
      <c r="D58" s="157">
        <v>0</v>
      </c>
      <c r="E58" s="158">
        <v>0</v>
      </c>
      <c r="F58" s="157">
        <v>0</v>
      </c>
      <c r="G58" s="158">
        <v>0</v>
      </c>
    </row>
    <row r="60" spans="1:7" ht="20.100000000000001" hidden="1" customHeight="1">
      <c r="B60" s="368" t="str">
        <f>IF(INT(AktJahrMonat) &gt; 201503,"", "Note: From second quarter 2014 the maturity buckets up to 2 years have been rearranged. Therefore the data for the previous year are not displayed.")</f>
        <v/>
      </c>
      <c r="C60" s="368"/>
      <c r="D60" s="368"/>
      <c r="E60" s="368"/>
      <c r="F60" s="368"/>
      <c r="G60" s="368"/>
    </row>
    <row r="61" spans="1:7" ht="6" customHeight="1"/>
  </sheetData>
  <mergeCells count="38">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 ref="B35:C35"/>
    <mergeCell ref="B22:C22"/>
    <mergeCell ref="B25:C25"/>
    <mergeCell ref="B31:C31"/>
    <mergeCell ref="B32:C32"/>
    <mergeCell ref="B26:C26"/>
    <mergeCell ref="B36:C3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s>
  <phoneticPr fontId="2" type="noConversion"/>
  <pageMargins left="0.98425196850393704" right="0.39370078740157483" top="0.78740157480314965" bottom="0.78740157480314965" header="0.59055118110236227" footer="0.59055118110236227"/>
  <pageSetup paperSize="9" scale="90" orientation="portrait" r:id="rId1"/>
  <headerFooter alignWithMargins="0">
    <oddFooter>&amp;L&amp;8 &amp;C&amp;8 &amp;R&amp;8page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E53"/>
  <sheetViews>
    <sheetView showGridLines="0" showRowColHeaders="0" zoomScaleNormal="100" workbookViewId="0"/>
  </sheetViews>
  <sheetFormatPr baseColWidth="10" defaultRowHeight="12.75"/>
  <cols>
    <col min="1" max="1" width="0.85546875" style="4" customWidth="1"/>
    <col min="2" max="2" width="38.7109375" style="4" customWidth="1"/>
    <col min="3" max="3" width="38.7109375" style="4" hidden="1" customWidth="1"/>
    <col min="4" max="5" width="25.7109375" style="4" customWidth="1"/>
    <col min="6" max="6" width="1.42578125" style="4" customWidth="1"/>
    <col min="7" max="16384" width="11.42578125" style="4"/>
  </cols>
  <sheetData>
    <row r="1" spans="1:5" ht="5.0999999999999996" customHeight="1"/>
    <row r="2" spans="1:5" ht="26.25" customHeight="1">
      <c r="B2" s="371" t="s">
        <v>259</v>
      </c>
      <c r="C2" s="371"/>
      <c r="D2" s="371"/>
      <c r="E2" s="371"/>
    </row>
    <row r="3" spans="1:5" ht="12.75" customHeight="1">
      <c r="B3" s="260"/>
      <c r="C3" s="260"/>
      <c r="D3" s="260"/>
      <c r="E3" s="260"/>
    </row>
    <row r="4" spans="1:5" ht="12.75" customHeight="1">
      <c r="B4" s="333" t="s">
        <v>138</v>
      </c>
      <c r="C4" s="333"/>
      <c r="D4" s="333"/>
      <c r="E4" s="333"/>
    </row>
    <row r="5" spans="1:5" ht="12.75" customHeight="1">
      <c r="B5" s="372" t="str">
        <f>UebInstitutQuartal</f>
        <v>Q1 2022</v>
      </c>
      <c r="C5" s="372"/>
      <c r="D5" s="372"/>
      <c r="E5" s="372"/>
    </row>
    <row r="6" spans="1:5" ht="12.75" customHeight="1"/>
    <row r="7" spans="1:5" ht="12.75" customHeight="1">
      <c r="A7" s="176">
        <v>0</v>
      </c>
      <c r="B7" s="331" t="s">
        <v>139</v>
      </c>
      <c r="C7" s="43"/>
      <c r="D7" s="44" t="str">
        <f>AktQuartKurz &amp; " " &amp; AktJahr</f>
        <v>Q1 2022</v>
      </c>
      <c r="E7" s="44" t="str">
        <f>AktQuartKurz &amp; " " &amp; (AktJahr-1)</f>
        <v>Q1 2021</v>
      </c>
    </row>
    <row r="8" spans="1:5" ht="12.75" customHeight="1">
      <c r="A8" s="176">
        <v>0</v>
      </c>
      <c r="B8" s="332"/>
      <c r="C8" s="45"/>
      <c r="D8" s="46" t="str">
        <f>Einheit_Waehrung</f>
        <v>€ mn.</v>
      </c>
      <c r="E8" s="46" t="str">
        <f>D8</f>
        <v>€ mn.</v>
      </c>
    </row>
    <row r="9" spans="1:5" ht="12.75" customHeight="1">
      <c r="A9" s="176">
        <v>0</v>
      </c>
      <c r="B9" s="47" t="s">
        <v>140</v>
      </c>
      <c r="C9" s="47"/>
      <c r="D9" s="159">
        <v>205.9</v>
      </c>
      <c r="E9" s="160">
        <v>206.8</v>
      </c>
    </row>
    <row r="10" spans="1:5" ht="12.75" customHeight="1">
      <c r="A10" s="176">
        <v>0</v>
      </c>
      <c r="B10" s="48" t="s">
        <v>141</v>
      </c>
      <c r="C10" s="48"/>
      <c r="D10" s="161">
        <v>34</v>
      </c>
      <c r="E10" s="162">
        <v>35.1</v>
      </c>
    </row>
    <row r="11" spans="1:5" ht="12.75" customHeight="1">
      <c r="A11" s="176">
        <v>0</v>
      </c>
      <c r="B11" s="48" t="s">
        <v>142</v>
      </c>
      <c r="C11" s="48"/>
      <c r="D11" s="161">
        <v>40.299999999999997</v>
      </c>
      <c r="E11" s="162">
        <v>42.1</v>
      </c>
    </row>
    <row r="12" spans="1:5" ht="12.75" customHeight="1">
      <c r="A12" s="176">
        <v>0</v>
      </c>
      <c r="B12" s="48" t="s">
        <v>143</v>
      </c>
      <c r="C12" s="48"/>
      <c r="D12" s="161">
        <v>0</v>
      </c>
      <c r="E12" s="162">
        <v>0</v>
      </c>
    </row>
    <row r="13" spans="1:5" ht="12.75" customHeight="1">
      <c r="A13" s="176">
        <v>0</v>
      </c>
      <c r="B13" s="49" t="s">
        <v>147</v>
      </c>
      <c r="C13" s="49"/>
      <c r="D13" s="163">
        <f>SUM(D9:D12)</f>
        <v>280.2</v>
      </c>
      <c r="E13" s="164">
        <f>SUM(E9:E12)</f>
        <v>284</v>
      </c>
    </row>
    <row r="14" spans="1:5" ht="12.75" customHeight="1"/>
    <row r="15" spans="1:5" ht="12.75" customHeight="1"/>
    <row r="16" spans="1:5" s="9" customFormat="1" ht="12.75" customHeight="1">
      <c r="B16" s="372" t="s">
        <v>251</v>
      </c>
      <c r="C16" s="372"/>
      <c r="D16" s="372"/>
      <c r="E16" s="372"/>
    </row>
    <row r="17" spans="1:5" s="9" customFormat="1" ht="12.75" customHeight="1">
      <c r="B17" s="372" t="str">
        <f>UebInstitutQuartal</f>
        <v>Q1 2022</v>
      </c>
      <c r="C17" s="372"/>
      <c r="D17" s="372"/>
      <c r="E17" s="372"/>
    </row>
    <row r="18" spans="1:5" ht="12.75" customHeight="1">
      <c r="B18"/>
      <c r="C18"/>
      <c r="D18" s="50"/>
      <c r="E18" s="50"/>
    </row>
    <row r="19" spans="1:5" ht="12.75" customHeight="1">
      <c r="A19" s="176">
        <v>1</v>
      </c>
      <c r="B19" s="331" t="s">
        <v>139</v>
      </c>
      <c r="C19" s="43"/>
      <c r="D19" s="51" t="str">
        <f>AktQuartKurz &amp; " " &amp; AktJahr</f>
        <v>Q1 2022</v>
      </c>
      <c r="E19" s="44" t="str">
        <f>AktQuartKurz &amp; " " &amp; (AktJahr-1)</f>
        <v>Q1 2021</v>
      </c>
    </row>
    <row r="20" spans="1:5" ht="12.75" customHeight="1">
      <c r="A20" s="176">
        <v>1</v>
      </c>
      <c r="B20" s="332"/>
      <c r="C20" s="45"/>
      <c r="D20" s="46" t="str">
        <f>Einheit_Waehrung</f>
        <v>€ mn.</v>
      </c>
      <c r="E20" s="46" t="str">
        <f>D20</f>
        <v>€ mn.</v>
      </c>
    </row>
    <row r="21" spans="1:5" ht="12.75" customHeight="1">
      <c r="A21" s="176">
        <v>1</v>
      </c>
      <c r="B21" s="299" t="s">
        <v>252</v>
      </c>
      <c r="C21" s="47"/>
      <c r="D21" s="159">
        <v>0</v>
      </c>
      <c r="E21" s="165">
        <v>0</v>
      </c>
    </row>
    <row r="22" spans="1:5" ht="12.75" customHeight="1">
      <c r="A22" s="176">
        <v>1</v>
      </c>
      <c r="B22" s="271" t="s">
        <v>253</v>
      </c>
      <c r="C22" s="48"/>
      <c r="D22" s="161">
        <v>0</v>
      </c>
      <c r="E22" s="162">
        <v>0</v>
      </c>
    </row>
    <row r="23" spans="1:5" ht="12.75" customHeight="1">
      <c r="A23" s="176">
        <v>1</v>
      </c>
      <c r="B23" s="271" t="s">
        <v>254</v>
      </c>
      <c r="C23" s="244"/>
      <c r="D23" s="166">
        <v>0</v>
      </c>
      <c r="E23" s="167">
        <v>0</v>
      </c>
    </row>
    <row r="24" spans="1:5" ht="12.75" customHeight="1">
      <c r="A24" s="176">
        <v>1</v>
      </c>
      <c r="B24" s="49" t="s">
        <v>147</v>
      </c>
      <c r="C24" s="49"/>
      <c r="D24" s="163">
        <f>SUM(D21:D23)</f>
        <v>0</v>
      </c>
      <c r="E24" s="164">
        <f>SUM(E21:E23)</f>
        <v>0</v>
      </c>
    </row>
    <row r="25" spans="1:5" ht="12.75" customHeight="1">
      <c r="B25" s="8"/>
      <c r="C25" s="8"/>
      <c r="D25" s="8"/>
      <c r="E25" s="8"/>
    </row>
    <row r="26" spans="1:5" ht="12.75" hidden="1" customHeight="1">
      <c r="B26" s="8"/>
      <c r="C26" s="8"/>
      <c r="D26" s="8"/>
      <c r="E26" s="8"/>
    </row>
    <row r="27" spans="1:5" ht="12.75" customHeight="1">
      <c r="B27" s="8"/>
      <c r="C27" s="8"/>
      <c r="D27" s="8"/>
      <c r="E27" s="8"/>
    </row>
    <row r="28" spans="1:5" s="9" customFormat="1" ht="12.75" customHeight="1">
      <c r="B28" s="372" t="s">
        <v>148</v>
      </c>
      <c r="C28" s="372"/>
      <c r="D28" s="372"/>
      <c r="E28" s="372"/>
    </row>
    <row r="29" spans="1:5" s="9" customFormat="1" ht="12.75" customHeight="1">
      <c r="B29" s="372" t="str">
        <f>UebInstitutQuartal</f>
        <v>Q1 2022</v>
      </c>
      <c r="C29" s="372"/>
      <c r="D29" s="372"/>
      <c r="E29" s="372"/>
    </row>
    <row r="30" spans="1:5" ht="12.75" customHeight="1">
      <c r="B30"/>
      <c r="C30"/>
      <c r="D30" s="50"/>
      <c r="E30" s="50"/>
    </row>
    <row r="31" spans="1:5" ht="12.75" customHeight="1">
      <c r="A31" s="176">
        <v>2</v>
      </c>
      <c r="B31" s="331" t="s">
        <v>139</v>
      </c>
      <c r="C31" s="43"/>
      <c r="D31" s="51" t="str">
        <f>AktQuartKurz &amp; " " &amp; AktJahr</f>
        <v>Q1 2022</v>
      </c>
      <c r="E31" s="44" t="str">
        <f>AktQuartKurz &amp; " " &amp; (AktJahr-1)</f>
        <v>Q1 2021</v>
      </c>
    </row>
    <row r="32" spans="1:5" ht="12.75" customHeight="1">
      <c r="A32" s="176">
        <v>2</v>
      </c>
      <c r="B32" s="332"/>
      <c r="C32" s="45"/>
      <c r="D32" s="46" t="str">
        <f>Einheit_Waehrung</f>
        <v>€ mn.</v>
      </c>
      <c r="E32" s="46" t="str">
        <f>D32</f>
        <v>€ mn.</v>
      </c>
    </row>
    <row r="33" spans="1:5" ht="12.75" customHeight="1">
      <c r="A33" s="176">
        <v>2</v>
      </c>
      <c r="B33" s="47" t="s">
        <v>144</v>
      </c>
      <c r="C33" s="47"/>
      <c r="D33" s="159">
        <v>0</v>
      </c>
      <c r="E33" s="165">
        <v>0</v>
      </c>
    </row>
    <row r="34" spans="1:5" ht="12.75" customHeight="1">
      <c r="A34" s="176">
        <v>2</v>
      </c>
      <c r="B34" s="48" t="s">
        <v>145</v>
      </c>
      <c r="C34" s="48"/>
      <c r="D34" s="161">
        <v>0</v>
      </c>
      <c r="E34" s="162">
        <v>0</v>
      </c>
    </row>
    <row r="35" spans="1:5" ht="12.75" customHeight="1">
      <c r="A35" s="176">
        <v>2</v>
      </c>
      <c r="B35" s="48" t="s">
        <v>146</v>
      </c>
      <c r="C35" s="244"/>
      <c r="D35" s="166">
        <v>0</v>
      </c>
      <c r="E35" s="167">
        <v>0</v>
      </c>
    </row>
    <row r="36" spans="1:5" ht="12.75" customHeight="1">
      <c r="A36" s="176">
        <v>2</v>
      </c>
      <c r="B36" s="49" t="s">
        <v>147</v>
      </c>
      <c r="C36" s="49"/>
      <c r="D36" s="163">
        <f>SUM(D33:D35)</f>
        <v>0</v>
      </c>
      <c r="E36" s="164">
        <f>SUM(E33:E35)</f>
        <v>0</v>
      </c>
    </row>
    <row r="37" spans="1:5" ht="12.75" customHeight="1">
      <c r="B37" s="8"/>
      <c r="C37" s="8"/>
      <c r="D37" s="8"/>
      <c r="E37" s="8"/>
    </row>
    <row r="38" spans="1:5" ht="12.75" hidden="1" customHeight="1">
      <c r="B38" s="8"/>
      <c r="C38" s="8"/>
      <c r="D38" s="8"/>
      <c r="E38" s="8"/>
    </row>
    <row r="39" spans="1:5" ht="12.75" customHeight="1">
      <c r="B39" s="8"/>
      <c r="C39" s="8"/>
      <c r="D39" s="8"/>
      <c r="E39" s="8"/>
    </row>
    <row r="40" spans="1:5" s="9" customFormat="1" ht="12.75" customHeight="1">
      <c r="B40" s="372" t="s">
        <v>149</v>
      </c>
      <c r="C40" s="372"/>
      <c r="D40" s="372"/>
      <c r="E40" s="372"/>
    </row>
    <row r="41" spans="1:5" s="9" customFormat="1" ht="12.75" customHeight="1">
      <c r="B41" s="372" t="str">
        <f>UebInstitutQuartal</f>
        <v>Q1 2022</v>
      </c>
      <c r="C41" s="372"/>
      <c r="D41" s="372"/>
      <c r="E41" s="372"/>
    </row>
    <row r="42" spans="1:5" ht="12.75" customHeight="1">
      <c r="B42"/>
      <c r="C42"/>
      <c r="D42" s="50"/>
      <c r="E42" s="50"/>
    </row>
    <row r="43" spans="1:5" ht="12.75" customHeight="1">
      <c r="A43" s="176">
        <v>3</v>
      </c>
      <c r="B43" s="331" t="s">
        <v>139</v>
      </c>
      <c r="C43" s="43"/>
      <c r="D43" s="44" t="str">
        <f>AktQuartKurz &amp; " " &amp; AktJahr</f>
        <v>Q1 2022</v>
      </c>
      <c r="E43" s="44" t="str">
        <f>AktQuartKurz &amp; " " &amp; (AktJahr-1)</f>
        <v>Q1 2021</v>
      </c>
    </row>
    <row r="44" spans="1:5" ht="12.75" customHeight="1">
      <c r="A44" s="176">
        <v>3</v>
      </c>
      <c r="B44" s="332"/>
      <c r="C44" s="45"/>
      <c r="D44" s="46" t="str">
        <f>Einheit_Waehrung</f>
        <v>€ mn.</v>
      </c>
      <c r="E44" s="46" t="str">
        <f>D44</f>
        <v>€ mn.</v>
      </c>
    </row>
    <row r="45" spans="1:5" ht="12.75" customHeight="1">
      <c r="A45" s="176">
        <v>3</v>
      </c>
      <c r="B45" s="47" t="s">
        <v>144</v>
      </c>
      <c r="C45" s="47"/>
      <c r="D45" s="159">
        <v>0</v>
      </c>
      <c r="E45" s="160">
        <v>0</v>
      </c>
    </row>
    <row r="46" spans="1:5" ht="12.75" customHeight="1">
      <c r="A46" s="176">
        <v>3</v>
      </c>
      <c r="B46" s="48" t="s">
        <v>145</v>
      </c>
      <c r="C46" s="48"/>
      <c r="D46" s="161">
        <v>0</v>
      </c>
      <c r="E46" s="162">
        <v>0</v>
      </c>
    </row>
    <row r="47" spans="1:5" ht="12.75" customHeight="1">
      <c r="A47" s="176">
        <v>3</v>
      </c>
      <c r="B47" s="48" t="s">
        <v>146</v>
      </c>
      <c r="C47" s="48"/>
      <c r="D47" s="161">
        <v>0</v>
      </c>
      <c r="E47" s="162">
        <v>0</v>
      </c>
    </row>
    <row r="48" spans="1:5" ht="12.75" customHeight="1">
      <c r="A48" s="176">
        <v>3</v>
      </c>
      <c r="B48" s="49" t="s">
        <v>147</v>
      </c>
      <c r="C48" s="49"/>
      <c r="D48" s="163">
        <f>SUM(D45:D47)</f>
        <v>0</v>
      </c>
      <c r="E48" s="164">
        <f>SUM(E45:E47)</f>
        <v>0</v>
      </c>
    </row>
    <row r="49" spans="2:5" ht="12.75" customHeight="1"/>
    <row r="50" spans="2:5" ht="12.75" hidden="1" customHeight="1"/>
    <row r="51" spans="2:5" ht="12.75" hidden="1" customHeight="1"/>
    <row r="52" spans="2:5" ht="20.100000000000001" customHeight="1">
      <c r="B52" s="368" t="str">
        <f>IF(INT(AktJahrMonat) &gt; 201603,"", "Note: The data for public Pfandbriefe will be stated from the second quarter 2015 onwards.")</f>
        <v/>
      </c>
      <c r="C52" s="368"/>
      <c r="D52" s="368"/>
      <c r="E52" s="368"/>
    </row>
    <row r="53" spans="2:5" ht="6" customHeight="1"/>
  </sheetData>
  <mergeCells count="9">
    <mergeCell ref="B2:E2"/>
    <mergeCell ref="B5:E5"/>
    <mergeCell ref="B40:E40"/>
    <mergeCell ref="B52:E52"/>
    <mergeCell ref="B41:E41"/>
    <mergeCell ref="B28:E28"/>
    <mergeCell ref="B29:E29"/>
    <mergeCell ref="B16:E16"/>
    <mergeCell ref="B17:E17"/>
  </mergeCells>
  <phoneticPr fontId="2" type="noConversion"/>
  <printOptions horizontalCentered="1"/>
  <pageMargins left="0.78740157480314965" right="0.78740157480314965" top="0.98425196850393704" bottom="0.98425196850393704" header="0.51181102362204722" footer="0.51181102362204722"/>
  <pageSetup paperSize="9" scale="95" orientation="portrait" r:id="rId1"/>
  <headerFooter alignWithMargins="0">
    <oddFooter>&amp;L&amp;8 &amp;C&amp;8 &amp;R&amp;8page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B1:T93"/>
  <sheetViews>
    <sheetView showGridLines="0" showRowColHeaders="0" zoomScaleNormal="100" zoomScaleSheetLayoutView="100" workbookViewId="0"/>
  </sheetViews>
  <sheetFormatPr baseColWidth="10" defaultRowHeight="12.75"/>
  <cols>
    <col min="1" max="1" width="0.85546875" style="8" customWidth="1"/>
    <col min="2" max="2" width="6.7109375" style="65" hidden="1" customWidth="1"/>
    <col min="3" max="3" width="22.5703125" style="8" customWidth="1"/>
    <col min="4" max="4" width="8.7109375" style="8" customWidth="1"/>
    <col min="5" max="19" width="10.7109375" style="8" customWidth="1"/>
    <col min="20" max="20" width="18.28515625" style="8" customWidth="1"/>
    <col min="21" max="16384" width="11.42578125" style="8"/>
  </cols>
  <sheetData>
    <row r="1" spans="2:20" ht="5.0999999999999996" customHeight="1"/>
    <row r="2" spans="2:20">
      <c r="C2" s="261" t="s">
        <v>150</v>
      </c>
    </row>
    <row r="3" spans="2:20">
      <c r="C3" s="262"/>
    </row>
    <row r="4" spans="2:20">
      <c r="C4" s="319" t="s">
        <v>151</v>
      </c>
      <c r="D4" s="42"/>
      <c r="E4" s="42"/>
      <c r="F4" s="42"/>
      <c r="G4" s="42"/>
      <c r="H4" s="42"/>
      <c r="I4" s="42"/>
      <c r="L4" s="42"/>
    </row>
    <row r="5" spans="2:20">
      <c r="C5" s="319" t="s">
        <v>152</v>
      </c>
      <c r="D5" s="42"/>
      <c r="E5" s="42"/>
      <c r="F5" s="42"/>
      <c r="G5" s="42"/>
      <c r="H5" s="42"/>
      <c r="I5" s="42"/>
      <c r="L5" s="42"/>
    </row>
    <row r="6" spans="2:20">
      <c r="C6" s="319" t="s">
        <v>153</v>
      </c>
      <c r="D6" s="42"/>
      <c r="E6" s="42"/>
      <c r="F6" s="42"/>
      <c r="G6" s="42"/>
      <c r="H6" s="42"/>
      <c r="I6" s="42"/>
      <c r="L6" s="42"/>
    </row>
    <row r="7" spans="2:20" ht="15" customHeight="1">
      <c r="C7" s="319" t="str">
        <f>UebInstitutQuartal</f>
        <v>Q1 2022</v>
      </c>
      <c r="D7" s="42"/>
      <c r="E7" s="42"/>
      <c r="F7" s="42"/>
      <c r="G7" s="42"/>
      <c r="H7" s="42"/>
      <c r="I7" s="42"/>
      <c r="L7" s="42"/>
    </row>
    <row r="9" spans="2:20" ht="12.75" customHeight="1">
      <c r="C9" s="118"/>
      <c r="D9" s="118"/>
      <c r="E9" s="334" t="s">
        <v>189</v>
      </c>
      <c r="F9" s="335"/>
      <c r="G9" s="335"/>
      <c r="H9" s="335"/>
      <c r="I9" s="335"/>
      <c r="J9" s="335"/>
      <c r="K9" s="335"/>
      <c r="L9" s="335"/>
      <c r="M9" s="335"/>
      <c r="N9" s="335"/>
      <c r="O9" s="335"/>
      <c r="P9" s="335"/>
      <c r="Q9" s="335"/>
      <c r="R9" s="335"/>
      <c r="S9" s="71"/>
      <c r="T9" s="71"/>
    </row>
    <row r="10" spans="2:20" ht="9" customHeight="1">
      <c r="C10" s="54"/>
      <c r="D10" s="54"/>
      <c r="E10" s="336"/>
      <c r="F10" s="332"/>
      <c r="G10" s="332"/>
      <c r="H10" s="332"/>
      <c r="I10" s="332"/>
      <c r="J10" s="332"/>
      <c r="K10" s="332"/>
      <c r="L10" s="332"/>
      <c r="M10" s="332"/>
      <c r="N10" s="332"/>
      <c r="O10" s="332"/>
      <c r="P10" s="332"/>
      <c r="Q10" s="332"/>
      <c r="R10" s="332"/>
      <c r="S10" s="373" t="s">
        <v>190</v>
      </c>
      <c r="T10" s="375" t="s">
        <v>203</v>
      </c>
    </row>
    <row r="11" spans="2:20" ht="11.45" customHeight="1">
      <c r="C11" s="54"/>
      <c r="D11" s="54"/>
      <c r="E11" s="103" t="s">
        <v>147</v>
      </c>
      <c r="F11" s="104" t="s">
        <v>191</v>
      </c>
      <c r="G11" s="105"/>
      <c r="H11" s="105"/>
      <c r="I11" s="105"/>
      <c r="J11" s="105"/>
      <c r="K11" s="105"/>
      <c r="L11" s="106"/>
      <c r="M11" s="105"/>
      <c r="N11" s="72"/>
      <c r="O11" s="72"/>
      <c r="P11" s="72"/>
      <c r="Q11" s="72"/>
      <c r="R11" s="73"/>
      <c r="S11" s="373"/>
      <c r="T11" s="375"/>
    </row>
    <row r="12" spans="2:20" ht="11.45" customHeight="1">
      <c r="C12" s="54"/>
      <c r="D12" s="54"/>
      <c r="E12" s="107"/>
      <c r="F12" s="337" t="s">
        <v>192</v>
      </c>
      <c r="G12" s="108"/>
      <c r="H12" s="108"/>
      <c r="I12" s="108"/>
      <c r="J12" s="108"/>
      <c r="K12" s="109"/>
      <c r="L12" s="337" t="s">
        <v>193</v>
      </c>
      <c r="M12" s="108"/>
      <c r="N12" s="108"/>
      <c r="O12" s="108"/>
      <c r="P12" s="108"/>
      <c r="Q12" s="74"/>
      <c r="R12" s="75"/>
      <c r="S12" s="373"/>
      <c r="T12" s="375"/>
    </row>
    <row r="13" spans="2:20" ht="11.45" customHeight="1">
      <c r="C13" s="54"/>
      <c r="D13" s="54"/>
      <c r="E13" s="107"/>
      <c r="F13" s="110" t="s">
        <v>147</v>
      </c>
      <c r="G13" s="111" t="s">
        <v>191</v>
      </c>
      <c r="H13" s="112"/>
      <c r="I13" s="112"/>
      <c r="J13" s="112"/>
      <c r="K13" s="112"/>
      <c r="L13" s="113" t="s">
        <v>147</v>
      </c>
      <c r="M13" s="111" t="s">
        <v>191</v>
      </c>
      <c r="N13" s="61"/>
      <c r="O13" s="61"/>
      <c r="P13" s="61"/>
      <c r="Q13" s="61"/>
      <c r="R13" s="62"/>
      <c r="S13" s="373"/>
      <c r="T13" s="375"/>
    </row>
    <row r="14" spans="2:20" ht="43.9" customHeight="1">
      <c r="C14" s="54"/>
      <c r="D14" s="54"/>
      <c r="E14" s="68"/>
      <c r="F14" s="76"/>
      <c r="G14" s="77" t="s">
        <v>194</v>
      </c>
      <c r="H14" s="78" t="s">
        <v>195</v>
      </c>
      <c r="I14" s="78" t="s">
        <v>196</v>
      </c>
      <c r="J14" s="79" t="s">
        <v>197</v>
      </c>
      <c r="K14" s="78" t="s">
        <v>198</v>
      </c>
      <c r="L14" s="80"/>
      <c r="M14" s="77" t="s">
        <v>199</v>
      </c>
      <c r="N14" s="78" t="s">
        <v>200</v>
      </c>
      <c r="O14" s="78" t="s">
        <v>201</v>
      </c>
      <c r="P14" s="79" t="s">
        <v>202</v>
      </c>
      <c r="Q14" s="79" t="s">
        <v>197</v>
      </c>
      <c r="R14" s="78" t="s">
        <v>198</v>
      </c>
      <c r="S14" s="374"/>
      <c r="T14" s="376"/>
    </row>
    <row r="15" spans="2:20">
      <c r="B15" s="271" t="s">
        <v>154</v>
      </c>
      <c r="C15" s="81" t="s">
        <v>155</v>
      </c>
      <c r="D15" s="114" t="str">
        <f>AktQuartKurz</f>
        <v>Q1</v>
      </c>
      <c r="E15" s="83" t="str">
        <f>Einheit_Waehrung</f>
        <v>€ mn.</v>
      </c>
      <c r="F15" s="83" t="str">
        <f>E15</f>
        <v>€ mn.</v>
      </c>
      <c r="G15" s="83" t="str">
        <f>E15</f>
        <v>€ mn.</v>
      </c>
      <c r="H15" s="83" t="str">
        <f>E15</f>
        <v>€ mn.</v>
      </c>
      <c r="I15" s="83" t="str">
        <f>E15</f>
        <v>€ mn.</v>
      </c>
      <c r="J15" s="83" t="str">
        <f>E15</f>
        <v>€ mn.</v>
      </c>
      <c r="K15" s="83" t="str">
        <f>E15</f>
        <v>€ mn.</v>
      </c>
      <c r="L15" s="83" t="str">
        <f>E15</f>
        <v>€ mn.</v>
      </c>
      <c r="M15" s="83" t="str">
        <f>L15</f>
        <v>€ mn.</v>
      </c>
      <c r="N15" s="83" t="str">
        <f>L15</f>
        <v>€ mn.</v>
      </c>
      <c r="O15" s="83" t="str">
        <f>L15</f>
        <v>€ mn.</v>
      </c>
      <c r="P15" s="83" t="str">
        <f>L15</f>
        <v>€ mn.</v>
      </c>
      <c r="Q15" s="83" t="str">
        <f>L15</f>
        <v>€ mn.</v>
      </c>
      <c r="R15" s="83" t="str">
        <f>L15</f>
        <v>€ mn.</v>
      </c>
      <c r="S15" s="84" t="str">
        <f>E15</f>
        <v>€ mn.</v>
      </c>
      <c r="T15" s="83" t="str">
        <f>E15</f>
        <v>€ mn.</v>
      </c>
    </row>
    <row r="16" spans="2:20">
      <c r="B16" s="65" t="s">
        <v>11</v>
      </c>
      <c r="C16" s="64" t="s">
        <v>156</v>
      </c>
      <c r="D16" s="39" t="str">
        <f>"year " &amp; AktJahr</f>
        <v>year 2022</v>
      </c>
      <c r="E16" s="168">
        <f>F16+L16</f>
        <v>280</v>
      </c>
      <c r="F16" s="168">
        <f>SUM(G16:K16)</f>
        <v>280</v>
      </c>
      <c r="G16" s="168">
        <f>SUM(G18,G20,G22,G24,G26,G28,G30,G32,G34,G36,G38,G40,G42,G44,G46,G48,G50,G52,G54,G56,G58,G60,G62,G64,G66,G68,G70,G72,G74,G76,G78,G80,G82,G84,G86,G88,G90)</f>
        <v>66</v>
      </c>
      <c r="H16" s="168">
        <f>SUM(H18,H20,H22,H24,H26,H28,H30,H32,H34,H36,H38,H40,H42,H44,H46,H48,H50,H52,H54,H56,H58,H60,H62,H64,H66,H68,H70,H72,H74,H76,H78,H80,H82,H84,H86,H88,H90)</f>
        <v>164.8</v>
      </c>
      <c r="I16" s="168">
        <f>SUM(I18,I20,I22,I24,I26,I28,I30,I32,I34,I36,I38,I40,I42,I44,I46,I48,I50,I52,I54,I56,I58,I60,I62,I64,I66,I68,I70,I72,I74,I76,I78,I80,I82,I84,I86,I88,I90)</f>
        <v>49.2</v>
      </c>
      <c r="J16" s="168">
        <f>SUM(J18,J20,J22,J24,J26,J28,J30,J32,J34,J36,J38,J40,J42,J44,J46,J48,J50,J52,J54,J56,J58,J60,J62,J64,J66,J68,J70,J72,J74,J76,J78,J80,J82,J84,J86,J88,J90)</f>
        <v>0</v>
      </c>
      <c r="K16" s="168">
        <f>SUM(K18,K20,K22,K24,K26,K28,K30,K32,K34,K36,K38,K40,K42,K44,K46,K48,K50,K52,K54,K56,K58,K60,K62,K64,K66,K68,K70,K72,K74,K76,K78,K80,K82,K84,K86,K88,K90)</f>
        <v>0</v>
      </c>
      <c r="L16" s="168">
        <f>SUM(M16:R16)</f>
        <v>0</v>
      </c>
      <c r="M16" s="168">
        <f>SUM(M18,M20,M22,M24,M26,M28,M30,M32,M34,M36,M38,M40,M42,M44,M46,M48,M50,M52,M54,M56,M58,M60,M62,M64,M66,M68,M70,M72,M74,M76,M78,M80,M82,M84,M86,M88,M90)</f>
        <v>0</v>
      </c>
      <c r="N16" s="168">
        <f>SUM(N18,N20,N22,N24,N26,N28,N30,N32,N34,N36,N38,N40,N42,N44,N46,N48,N50,N52,N54,N56,N58,N60,N62,N64,N66,N68,N70,N72,N74,N76,N78,N80,N82,N84,N86,N88,N90)</f>
        <v>0</v>
      </c>
      <c r="O16" s="168">
        <f>SUM(O18,O20,O22,O24,O26,O28,O30,O32,O34,O36,O38,O40,O42,O44,O46,O48,O50,O52,O54,O56,O58,O60,O62,O64,O66,O68,O70,O72,O74,O76,O78,O80,O82,O84,O86,O88,O90)</f>
        <v>0</v>
      </c>
      <c r="P16" s="168">
        <f>SUM(P18,P20,P22,P24,P26,P28,P30,P32,P34,P36,P38,P40,P42,P44,P46,P48,P50,P52,P54,P56,P58,P60,P62,P64,P66,P68,P70,P72,P74,P76,P78,P80,P82,P84,P86,P88,P90)</f>
        <v>0</v>
      </c>
      <c r="Q16" s="168">
        <f>SUM(Q18,Q20,Q22,Q24,Q26,Q28,Q30,Q32,Q34,Q36,Q38,Q40,Q42,Q44,Q46,Q48,Q50,Q52,Q54,Q56,Q58,Q60,Q62,Q64,Q66,Q68,Q70,Q72,Q74,Q76,Q78,Q80,Q82,Q84,Q86,Q88,Q90)</f>
        <v>0</v>
      </c>
      <c r="R16" s="168">
        <f>SUM(R18,R20,R22,R24,R26,R28,R30,R32,R34,R36,R38,R40,R42,R44,R46,R48,R50,R52,R54,R56,R58,R60,R62,R64,R66,R68,R70,R72,R74,R76,R78,R80,R82,R84,R86,R88,R90)</f>
        <v>0</v>
      </c>
      <c r="S16" s="169">
        <f>SUM(S18,S20,S22,S24,S26,S28,S30,S32,S34,S36,S38,S40,S42,S44,S46,S48,S50,S52,S54,S56,S58,S60,S62,S64,S66,S68,S70,S72,S74,S76,S78,S80,S82,S84,S86,S88,S90)</f>
        <v>0</v>
      </c>
      <c r="T16" s="168">
        <f>SUM(T18,T20,T22,T24,T26,T28,T30,T32,T34,T36,T38,T40,T42,T44,T46,T48,T50,T52,T54,T56,T58,T60,T62,T64,T66,T68,T70,T72,T74,T76,T78,T80,T82,T84,T86,T88,T90)</f>
        <v>0</v>
      </c>
    </row>
    <row r="17" spans="2:20">
      <c r="C17" s="81"/>
      <c r="D17" s="81" t="str">
        <f>"year " &amp; (AktJahr-1)</f>
        <v>year 2021</v>
      </c>
      <c r="E17" s="170">
        <f t="shared" ref="E17:E48" si="0">F17+L17</f>
        <v>284</v>
      </c>
      <c r="F17" s="170">
        <f t="shared" ref="F17:F48" si="1">SUM(G17:K17)</f>
        <v>284</v>
      </c>
      <c r="G17" s="170">
        <f>SUM(G19,G21,G23,G25,G27,G29,G31,G33,G35,G37,G39,G41,G43,G45,G47,G49,G51,G53,G55,G57,G59,G61,G63,G65,G67,G69,G71,G73,G75,G77,G79,G81,G83,G85,G87,G89,G91)</f>
        <v>68.8</v>
      </c>
      <c r="H17" s="170">
        <f>SUM(H19,H21,H23,H25,H27,H29,H31,H33,H35,H37,H39,H41,H43,H45,H47,H49,H51,H53,H55,H57,H59,H61,H63,H65,H67,H69,H71,H73,H75,H77,H79,H81,H83,H85,H87,H89,H91)</f>
        <v>163.80000000000001</v>
      </c>
      <c r="I17" s="170">
        <f>SUM(I19,I21,I23,I25,I27,I29,I31,I33,I35,I37,I39,I41,I43,I45,I47,I49,I51,I53,I55,I57,I59,I61,I63,I65,I67,I69,I71,I73,I75,I77,I79,I81,I83,I85,I87,I89,I91)</f>
        <v>51.4</v>
      </c>
      <c r="J17" s="170">
        <f>SUM(J19,J21,J23,J25,J27,J29,J31,J33,J35,J37,J39,J41,J43,J45,J47,J49,J51,J53,J55,J57,J59,J61,J63,J65,J67,J69,J71,J73,J75,J77,J79,J81,J83,J85,J87,J89,J91)</f>
        <v>0</v>
      </c>
      <c r="K17" s="170">
        <f>SUM(K19,K21,K23,K25,K27,K29,K31,K33,K35,K37,K39,K41,K43,K45,K47,K49,K51,K53,K55,K57,K59,K61,K63,K65,K67,K69,K71,K73,K75,K77,K79,K81,K83,K85,K87,K89,K91)</f>
        <v>0</v>
      </c>
      <c r="L17" s="170">
        <f t="shared" ref="L17:L48" si="2">SUM(M17:R17)</f>
        <v>0</v>
      </c>
      <c r="M17" s="170">
        <f>SUM(M19,M21,M23,M25,M27,M29,M31,M33,M35,M37,M39,M41,M43,M45,M47,M49,M51,M53,M55,M57,M59,M61,M63,M65,M67,M69,M71,M73,M75,M77,M79,M81,M83,M85,M87,M89,M91)</f>
        <v>0</v>
      </c>
      <c r="N17" s="170">
        <f>SUM(N19,N21,N23,N25,N27,N29,N31,N33,N35,N37,N39,N41,N43,N45,N47,N49,N51,N53,N55,N57,N59,N61,N63,N65,N67,N69,N71,N73,N75,N77,N79,N81,N83,N85,N87,N89,N91)</f>
        <v>0</v>
      </c>
      <c r="O17" s="170">
        <f>SUM(O19,O21,O23,O25,O27,O29,O31,O33,O35,O37,O39,O41,O43,O45,O47,O49,O51,O53,O55,O57,O59,O61,O63,O65,O67,O69,O71,O73,O75,O77,O79,O81,O83,O85,O87,O89,O91)</f>
        <v>0</v>
      </c>
      <c r="P17" s="170">
        <f>SUM(P19,P21,P23,P25,P27,P29,P31,P33,P35,P37,P39,P41,P43,P45,P47,P49,P51,P53,P55,P57,P59,P61,P63,P65,P67,P69,P71,P73,P75,P77,P79,P81,P83,P85,P87,P89,P91)</f>
        <v>0</v>
      </c>
      <c r="Q17" s="170">
        <f>SUM(Q19,Q21,Q23,Q25,Q27,Q29,Q31,Q33,Q35,Q37,Q39,Q41,Q43,Q45,Q47,Q49,Q51,Q53,Q55,Q57,Q59,Q61,Q63,Q65,Q67,Q69,Q71,Q73,Q75,Q77,Q79,Q81,Q83,Q85,Q87,Q89,Q91)</f>
        <v>0</v>
      </c>
      <c r="R17" s="170">
        <f>SUM(R19,R21,R23,R25,R27,R29,R31,R33,R35,R37,R39,R41,R43,R45,R47,R49,R51,R53,R55,R57,R59,R61,R63,R65,R67,R69,R71,R73,R75,R77,R79,R81,R83,R85,R87,R89,R91)</f>
        <v>0</v>
      </c>
      <c r="S17" s="171">
        <f>SUM(S19,S21,S23,S25,S27,S29,S31,S33,S35,S37,S39,S41,S43,S45,S47,S49,S51,S53,S55,S57,S59,S61,S63,S65,S67,S69,S71,S73,S75,S77,S79,S81,S83,S85,S87,S89,S91)</f>
        <v>0</v>
      </c>
      <c r="T17" s="170">
        <f>SUM(T19,T21,T23,T25,T27,T29,T31,T33,T35,T37,T39,T41,T43,T45,T47,T49,T51,T53,T55,T57,T59,T61,T63,T65,T67,T69,T71,T73,T75,T77,T79,T81,T83,T85,T87,T89,T91)</f>
        <v>0</v>
      </c>
    </row>
    <row r="18" spans="2:20">
      <c r="B18" s="65" t="s">
        <v>12</v>
      </c>
      <c r="C18" s="64" t="s">
        <v>157</v>
      </c>
      <c r="D18" s="39" t="str">
        <f>$D$16</f>
        <v>year 2022</v>
      </c>
      <c r="E18" s="168">
        <f t="shared" si="0"/>
        <v>280</v>
      </c>
      <c r="F18" s="168">
        <f t="shared" si="1"/>
        <v>280</v>
      </c>
      <c r="G18" s="168">
        <v>66</v>
      </c>
      <c r="H18" s="168">
        <v>164.8</v>
      </c>
      <c r="I18" s="168">
        <v>49.2</v>
      </c>
      <c r="J18" s="168">
        <v>0</v>
      </c>
      <c r="K18" s="168">
        <v>0</v>
      </c>
      <c r="L18" s="168">
        <f t="shared" si="2"/>
        <v>0</v>
      </c>
      <c r="M18" s="168">
        <v>0</v>
      </c>
      <c r="N18" s="168">
        <v>0</v>
      </c>
      <c r="O18" s="168">
        <v>0</v>
      </c>
      <c r="P18" s="168">
        <v>0</v>
      </c>
      <c r="Q18" s="168">
        <v>0</v>
      </c>
      <c r="R18" s="168">
        <v>0</v>
      </c>
      <c r="S18" s="169">
        <v>0</v>
      </c>
      <c r="T18" s="168">
        <v>0</v>
      </c>
    </row>
    <row r="19" spans="2:20">
      <c r="C19" s="81"/>
      <c r="D19" s="81" t="str">
        <f>$D$17</f>
        <v>year 2021</v>
      </c>
      <c r="E19" s="170">
        <f t="shared" si="0"/>
        <v>284</v>
      </c>
      <c r="F19" s="170">
        <f t="shared" si="1"/>
        <v>284</v>
      </c>
      <c r="G19" s="170">
        <v>68.8</v>
      </c>
      <c r="H19" s="170">
        <v>163.80000000000001</v>
      </c>
      <c r="I19" s="170">
        <v>51.4</v>
      </c>
      <c r="J19" s="170">
        <v>0</v>
      </c>
      <c r="K19" s="170">
        <v>0</v>
      </c>
      <c r="L19" s="170">
        <f t="shared" si="2"/>
        <v>0</v>
      </c>
      <c r="M19" s="170">
        <v>0</v>
      </c>
      <c r="N19" s="170">
        <v>0</v>
      </c>
      <c r="O19" s="170">
        <v>0</v>
      </c>
      <c r="P19" s="170">
        <v>0</v>
      </c>
      <c r="Q19" s="170">
        <v>0</v>
      </c>
      <c r="R19" s="170">
        <v>0</v>
      </c>
      <c r="S19" s="171">
        <v>0</v>
      </c>
      <c r="T19" s="170">
        <v>0</v>
      </c>
    </row>
    <row r="20" spans="2:20">
      <c r="B20" s="66" t="s">
        <v>36</v>
      </c>
      <c r="C20" s="64" t="s">
        <v>158</v>
      </c>
      <c r="D20" s="39" t="str">
        <f>$D$16</f>
        <v>year 2022</v>
      </c>
      <c r="E20" s="168">
        <f t="shared" si="0"/>
        <v>0</v>
      </c>
      <c r="F20" s="168">
        <f t="shared" si="1"/>
        <v>0</v>
      </c>
      <c r="G20" s="168">
        <v>0</v>
      </c>
      <c r="H20" s="168">
        <v>0</v>
      </c>
      <c r="I20" s="168">
        <v>0</v>
      </c>
      <c r="J20" s="168">
        <v>0</v>
      </c>
      <c r="K20" s="168">
        <v>0</v>
      </c>
      <c r="L20" s="168">
        <f t="shared" si="2"/>
        <v>0</v>
      </c>
      <c r="M20" s="168">
        <v>0</v>
      </c>
      <c r="N20" s="168">
        <v>0</v>
      </c>
      <c r="O20" s="168">
        <v>0</v>
      </c>
      <c r="P20" s="168">
        <v>0</v>
      </c>
      <c r="Q20" s="168">
        <v>0</v>
      </c>
      <c r="R20" s="168">
        <v>0</v>
      </c>
      <c r="S20" s="169">
        <v>0</v>
      </c>
      <c r="T20" s="168">
        <v>0</v>
      </c>
    </row>
    <row r="21" spans="2:20">
      <c r="C21" s="81"/>
      <c r="D21" s="81" t="str">
        <f>$D$17</f>
        <v>year 2021</v>
      </c>
      <c r="E21" s="170">
        <f t="shared" si="0"/>
        <v>0</v>
      </c>
      <c r="F21" s="170">
        <f t="shared" si="1"/>
        <v>0</v>
      </c>
      <c r="G21" s="170">
        <v>0</v>
      </c>
      <c r="H21" s="170">
        <v>0</v>
      </c>
      <c r="I21" s="170">
        <v>0</v>
      </c>
      <c r="J21" s="170">
        <v>0</v>
      </c>
      <c r="K21" s="170">
        <v>0</v>
      </c>
      <c r="L21" s="170">
        <f t="shared" si="2"/>
        <v>0</v>
      </c>
      <c r="M21" s="170">
        <v>0</v>
      </c>
      <c r="N21" s="170">
        <v>0</v>
      </c>
      <c r="O21" s="170">
        <v>0</v>
      </c>
      <c r="P21" s="170">
        <v>0</v>
      </c>
      <c r="Q21" s="170">
        <v>0</v>
      </c>
      <c r="R21" s="170">
        <v>0</v>
      </c>
      <c r="S21" s="171">
        <v>0</v>
      </c>
      <c r="T21" s="170">
        <v>0</v>
      </c>
    </row>
    <row r="22" spans="2:20">
      <c r="B22" s="66" t="s">
        <v>24</v>
      </c>
      <c r="C22" s="64" t="s">
        <v>159</v>
      </c>
      <c r="D22" s="39" t="str">
        <f>$D$16</f>
        <v>year 2022</v>
      </c>
      <c r="E22" s="168">
        <f t="shared" si="0"/>
        <v>0</v>
      </c>
      <c r="F22" s="168">
        <f t="shared" si="1"/>
        <v>0</v>
      </c>
      <c r="G22" s="168">
        <v>0</v>
      </c>
      <c r="H22" s="168">
        <v>0</v>
      </c>
      <c r="I22" s="168">
        <v>0</v>
      </c>
      <c r="J22" s="168">
        <v>0</v>
      </c>
      <c r="K22" s="168">
        <v>0</v>
      </c>
      <c r="L22" s="168">
        <f t="shared" si="2"/>
        <v>0</v>
      </c>
      <c r="M22" s="168">
        <v>0</v>
      </c>
      <c r="N22" s="168">
        <v>0</v>
      </c>
      <c r="O22" s="168">
        <v>0</v>
      </c>
      <c r="P22" s="168">
        <v>0</v>
      </c>
      <c r="Q22" s="168">
        <v>0</v>
      </c>
      <c r="R22" s="168">
        <v>0</v>
      </c>
      <c r="S22" s="169">
        <v>0</v>
      </c>
      <c r="T22" s="168">
        <v>0</v>
      </c>
    </row>
    <row r="23" spans="2:20">
      <c r="C23" s="81"/>
      <c r="D23" s="81" t="str">
        <f>$D$17</f>
        <v>year 2021</v>
      </c>
      <c r="E23" s="170">
        <f t="shared" si="0"/>
        <v>0</v>
      </c>
      <c r="F23" s="170">
        <f t="shared" si="1"/>
        <v>0</v>
      </c>
      <c r="G23" s="170">
        <v>0</v>
      </c>
      <c r="H23" s="170">
        <v>0</v>
      </c>
      <c r="I23" s="170">
        <v>0</v>
      </c>
      <c r="J23" s="170">
        <v>0</v>
      </c>
      <c r="K23" s="170">
        <v>0</v>
      </c>
      <c r="L23" s="170">
        <f t="shared" si="2"/>
        <v>0</v>
      </c>
      <c r="M23" s="170">
        <v>0</v>
      </c>
      <c r="N23" s="170">
        <v>0</v>
      </c>
      <c r="O23" s="170">
        <v>0</v>
      </c>
      <c r="P23" s="170">
        <v>0</v>
      </c>
      <c r="Q23" s="170">
        <v>0</v>
      </c>
      <c r="R23" s="170">
        <v>0</v>
      </c>
      <c r="S23" s="171">
        <v>0</v>
      </c>
      <c r="T23" s="170">
        <v>0</v>
      </c>
    </row>
    <row r="24" spans="2:20">
      <c r="B24" s="66" t="s">
        <v>30</v>
      </c>
      <c r="C24" s="64" t="s">
        <v>160</v>
      </c>
      <c r="D24" s="39" t="str">
        <f>$D$16</f>
        <v>year 2022</v>
      </c>
      <c r="E24" s="168">
        <f t="shared" si="0"/>
        <v>0</v>
      </c>
      <c r="F24" s="168">
        <f t="shared" si="1"/>
        <v>0</v>
      </c>
      <c r="G24" s="168">
        <v>0</v>
      </c>
      <c r="H24" s="168">
        <v>0</v>
      </c>
      <c r="I24" s="168">
        <v>0</v>
      </c>
      <c r="J24" s="168">
        <v>0</v>
      </c>
      <c r="K24" s="168">
        <v>0</v>
      </c>
      <c r="L24" s="168">
        <f t="shared" si="2"/>
        <v>0</v>
      </c>
      <c r="M24" s="168">
        <v>0</v>
      </c>
      <c r="N24" s="168">
        <v>0</v>
      </c>
      <c r="O24" s="168">
        <v>0</v>
      </c>
      <c r="P24" s="168">
        <v>0</v>
      </c>
      <c r="Q24" s="168">
        <v>0</v>
      </c>
      <c r="R24" s="168">
        <v>0</v>
      </c>
      <c r="S24" s="169">
        <v>0</v>
      </c>
      <c r="T24" s="168">
        <v>0</v>
      </c>
    </row>
    <row r="25" spans="2:20">
      <c r="C25" s="81"/>
      <c r="D25" s="81" t="str">
        <f>$D$17</f>
        <v>year 2021</v>
      </c>
      <c r="E25" s="170">
        <f t="shared" si="0"/>
        <v>0</v>
      </c>
      <c r="F25" s="170">
        <f t="shared" si="1"/>
        <v>0</v>
      </c>
      <c r="G25" s="170">
        <v>0</v>
      </c>
      <c r="H25" s="170">
        <v>0</v>
      </c>
      <c r="I25" s="170">
        <v>0</v>
      </c>
      <c r="J25" s="170">
        <v>0</v>
      </c>
      <c r="K25" s="170">
        <v>0</v>
      </c>
      <c r="L25" s="170">
        <f t="shared" si="2"/>
        <v>0</v>
      </c>
      <c r="M25" s="170">
        <v>0</v>
      </c>
      <c r="N25" s="170">
        <v>0</v>
      </c>
      <c r="O25" s="170">
        <v>0</v>
      </c>
      <c r="P25" s="170">
        <v>0</v>
      </c>
      <c r="Q25" s="170">
        <v>0</v>
      </c>
      <c r="R25" s="170">
        <v>0</v>
      </c>
      <c r="S25" s="171">
        <v>0</v>
      </c>
      <c r="T25" s="170">
        <v>0</v>
      </c>
    </row>
    <row r="26" spans="2:20">
      <c r="B26" s="66" t="s">
        <v>29</v>
      </c>
      <c r="C26" s="64" t="s">
        <v>161</v>
      </c>
      <c r="D26" s="39" t="str">
        <f>$D$16</f>
        <v>year 2022</v>
      </c>
      <c r="E26" s="168">
        <f t="shared" si="0"/>
        <v>0</v>
      </c>
      <c r="F26" s="168">
        <f t="shared" si="1"/>
        <v>0</v>
      </c>
      <c r="G26" s="168">
        <v>0</v>
      </c>
      <c r="H26" s="168">
        <v>0</v>
      </c>
      <c r="I26" s="168">
        <v>0</v>
      </c>
      <c r="J26" s="168">
        <v>0</v>
      </c>
      <c r="K26" s="168">
        <v>0</v>
      </c>
      <c r="L26" s="168">
        <f t="shared" si="2"/>
        <v>0</v>
      </c>
      <c r="M26" s="168">
        <v>0</v>
      </c>
      <c r="N26" s="168">
        <v>0</v>
      </c>
      <c r="O26" s="168">
        <v>0</v>
      </c>
      <c r="P26" s="168">
        <v>0</v>
      </c>
      <c r="Q26" s="168">
        <v>0</v>
      </c>
      <c r="R26" s="168">
        <v>0</v>
      </c>
      <c r="S26" s="169">
        <v>0</v>
      </c>
      <c r="T26" s="168">
        <v>0</v>
      </c>
    </row>
    <row r="27" spans="2:20">
      <c r="C27" s="81"/>
      <c r="D27" s="81" t="str">
        <f>$D$17</f>
        <v>year 2021</v>
      </c>
      <c r="E27" s="170">
        <f t="shared" si="0"/>
        <v>0</v>
      </c>
      <c r="F27" s="170">
        <f t="shared" si="1"/>
        <v>0</v>
      </c>
      <c r="G27" s="170">
        <v>0</v>
      </c>
      <c r="H27" s="170">
        <v>0</v>
      </c>
      <c r="I27" s="170">
        <v>0</v>
      </c>
      <c r="J27" s="170">
        <v>0</v>
      </c>
      <c r="K27" s="170">
        <v>0</v>
      </c>
      <c r="L27" s="170">
        <f t="shared" si="2"/>
        <v>0</v>
      </c>
      <c r="M27" s="170">
        <v>0</v>
      </c>
      <c r="N27" s="170">
        <v>0</v>
      </c>
      <c r="O27" s="170">
        <v>0</v>
      </c>
      <c r="P27" s="170">
        <v>0</v>
      </c>
      <c r="Q27" s="170">
        <v>0</v>
      </c>
      <c r="R27" s="170">
        <v>0</v>
      </c>
      <c r="S27" s="171">
        <v>0</v>
      </c>
      <c r="T27" s="170">
        <v>0</v>
      </c>
    </row>
    <row r="28" spans="2:20">
      <c r="B28" s="66" t="s">
        <v>42</v>
      </c>
      <c r="C28" s="64" t="s">
        <v>162</v>
      </c>
      <c r="D28" s="39" t="str">
        <f>$D$16</f>
        <v>year 2022</v>
      </c>
      <c r="E28" s="168">
        <f t="shared" si="0"/>
        <v>0</v>
      </c>
      <c r="F28" s="168">
        <f t="shared" si="1"/>
        <v>0</v>
      </c>
      <c r="G28" s="168">
        <v>0</v>
      </c>
      <c r="H28" s="168">
        <v>0</v>
      </c>
      <c r="I28" s="168">
        <v>0</v>
      </c>
      <c r="J28" s="168">
        <v>0</v>
      </c>
      <c r="K28" s="168">
        <v>0</v>
      </c>
      <c r="L28" s="168">
        <f t="shared" si="2"/>
        <v>0</v>
      </c>
      <c r="M28" s="168">
        <v>0</v>
      </c>
      <c r="N28" s="168">
        <v>0</v>
      </c>
      <c r="O28" s="168">
        <v>0</v>
      </c>
      <c r="P28" s="168">
        <v>0</v>
      </c>
      <c r="Q28" s="168">
        <v>0</v>
      </c>
      <c r="R28" s="168">
        <v>0</v>
      </c>
      <c r="S28" s="169">
        <v>0</v>
      </c>
      <c r="T28" s="168">
        <v>0</v>
      </c>
    </row>
    <row r="29" spans="2:20">
      <c r="C29" s="81"/>
      <c r="D29" s="81" t="str">
        <f>$D$17</f>
        <v>year 2021</v>
      </c>
      <c r="E29" s="170">
        <f t="shared" si="0"/>
        <v>0</v>
      </c>
      <c r="F29" s="170">
        <f t="shared" si="1"/>
        <v>0</v>
      </c>
      <c r="G29" s="170">
        <v>0</v>
      </c>
      <c r="H29" s="170">
        <v>0</v>
      </c>
      <c r="I29" s="170">
        <v>0</v>
      </c>
      <c r="J29" s="170">
        <v>0</v>
      </c>
      <c r="K29" s="170">
        <v>0</v>
      </c>
      <c r="L29" s="170">
        <f t="shared" si="2"/>
        <v>0</v>
      </c>
      <c r="M29" s="170">
        <v>0</v>
      </c>
      <c r="N29" s="170">
        <v>0</v>
      </c>
      <c r="O29" s="170">
        <v>0</v>
      </c>
      <c r="P29" s="170">
        <v>0</v>
      </c>
      <c r="Q29" s="170">
        <v>0</v>
      </c>
      <c r="R29" s="170">
        <v>0</v>
      </c>
      <c r="S29" s="171">
        <v>0</v>
      </c>
      <c r="T29" s="170">
        <v>0</v>
      </c>
    </row>
    <row r="30" spans="2:20">
      <c r="B30" s="65" t="s">
        <v>31</v>
      </c>
      <c r="C30" s="64" t="s">
        <v>163</v>
      </c>
      <c r="D30" s="39" t="str">
        <f>$D$16</f>
        <v>year 2022</v>
      </c>
      <c r="E30" s="168">
        <f t="shared" si="0"/>
        <v>0</v>
      </c>
      <c r="F30" s="168">
        <f t="shared" si="1"/>
        <v>0</v>
      </c>
      <c r="G30" s="168">
        <v>0</v>
      </c>
      <c r="H30" s="168">
        <v>0</v>
      </c>
      <c r="I30" s="168">
        <v>0</v>
      </c>
      <c r="J30" s="168">
        <v>0</v>
      </c>
      <c r="K30" s="168">
        <v>0</v>
      </c>
      <c r="L30" s="168">
        <f t="shared" si="2"/>
        <v>0</v>
      </c>
      <c r="M30" s="168">
        <v>0</v>
      </c>
      <c r="N30" s="168">
        <v>0</v>
      </c>
      <c r="O30" s="168">
        <v>0</v>
      </c>
      <c r="P30" s="168">
        <v>0</v>
      </c>
      <c r="Q30" s="168">
        <v>0</v>
      </c>
      <c r="R30" s="168">
        <v>0</v>
      </c>
      <c r="S30" s="169">
        <v>0</v>
      </c>
      <c r="T30" s="168">
        <v>0</v>
      </c>
    </row>
    <row r="31" spans="2:20">
      <c r="C31" s="81"/>
      <c r="D31" s="81" t="str">
        <f>$D$17</f>
        <v>year 2021</v>
      </c>
      <c r="E31" s="170">
        <f t="shared" si="0"/>
        <v>0</v>
      </c>
      <c r="F31" s="170">
        <f t="shared" si="1"/>
        <v>0</v>
      </c>
      <c r="G31" s="170">
        <v>0</v>
      </c>
      <c r="H31" s="170">
        <v>0</v>
      </c>
      <c r="I31" s="170">
        <v>0</v>
      </c>
      <c r="J31" s="170">
        <v>0</v>
      </c>
      <c r="K31" s="170">
        <v>0</v>
      </c>
      <c r="L31" s="170">
        <f t="shared" si="2"/>
        <v>0</v>
      </c>
      <c r="M31" s="170">
        <v>0</v>
      </c>
      <c r="N31" s="170">
        <v>0</v>
      </c>
      <c r="O31" s="170">
        <v>0</v>
      </c>
      <c r="P31" s="170">
        <v>0</v>
      </c>
      <c r="Q31" s="170">
        <v>0</v>
      </c>
      <c r="R31" s="170">
        <v>0</v>
      </c>
      <c r="S31" s="171">
        <v>0</v>
      </c>
      <c r="T31" s="170">
        <v>0</v>
      </c>
    </row>
    <row r="32" spans="2:20">
      <c r="B32" s="65" t="s">
        <v>32</v>
      </c>
      <c r="C32" s="64" t="s">
        <v>164</v>
      </c>
      <c r="D32" s="39" t="str">
        <f>$D$16</f>
        <v>year 2022</v>
      </c>
      <c r="E32" s="168">
        <f t="shared" si="0"/>
        <v>0</v>
      </c>
      <c r="F32" s="168">
        <f t="shared" si="1"/>
        <v>0</v>
      </c>
      <c r="G32" s="168">
        <v>0</v>
      </c>
      <c r="H32" s="168">
        <v>0</v>
      </c>
      <c r="I32" s="168">
        <v>0</v>
      </c>
      <c r="J32" s="168">
        <v>0</v>
      </c>
      <c r="K32" s="168">
        <v>0</v>
      </c>
      <c r="L32" s="168">
        <f t="shared" si="2"/>
        <v>0</v>
      </c>
      <c r="M32" s="168">
        <v>0</v>
      </c>
      <c r="N32" s="168">
        <v>0</v>
      </c>
      <c r="O32" s="168">
        <v>0</v>
      </c>
      <c r="P32" s="168">
        <v>0</v>
      </c>
      <c r="Q32" s="168">
        <v>0</v>
      </c>
      <c r="R32" s="168">
        <v>0</v>
      </c>
      <c r="S32" s="169">
        <v>0</v>
      </c>
      <c r="T32" s="168">
        <v>0</v>
      </c>
    </row>
    <row r="33" spans="2:20">
      <c r="C33" s="81"/>
      <c r="D33" s="81" t="str">
        <f>$D$17</f>
        <v>year 2021</v>
      </c>
      <c r="E33" s="170">
        <f t="shared" si="0"/>
        <v>0</v>
      </c>
      <c r="F33" s="170">
        <f t="shared" si="1"/>
        <v>0</v>
      </c>
      <c r="G33" s="170">
        <v>0</v>
      </c>
      <c r="H33" s="170">
        <v>0</v>
      </c>
      <c r="I33" s="170">
        <v>0</v>
      </c>
      <c r="J33" s="170">
        <v>0</v>
      </c>
      <c r="K33" s="170">
        <v>0</v>
      </c>
      <c r="L33" s="170">
        <f t="shared" si="2"/>
        <v>0</v>
      </c>
      <c r="M33" s="170">
        <v>0</v>
      </c>
      <c r="N33" s="170">
        <v>0</v>
      </c>
      <c r="O33" s="170">
        <v>0</v>
      </c>
      <c r="P33" s="170">
        <v>0</v>
      </c>
      <c r="Q33" s="170">
        <v>0</v>
      </c>
      <c r="R33" s="170">
        <v>0</v>
      </c>
      <c r="S33" s="171">
        <v>0</v>
      </c>
      <c r="T33" s="170">
        <v>0</v>
      </c>
    </row>
    <row r="34" spans="2:20">
      <c r="B34" s="65" t="s">
        <v>13</v>
      </c>
      <c r="C34" s="64" t="s">
        <v>165</v>
      </c>
      <c r="D34" s="39" t="str">
        <f>$D$16</f>
        <v>year 2022</v>
      </c>
      <c r="E34" s="168">
        <f t="shared" si="0"/>
        <v>0</v>
      </c>
      <c r="F34" s="168">
        <f t="shared" si="1"/>
        <v>0</v>
      </c>
      <c r="G34" s="168">
        <v>0</v>
      </c>
      <c r="H34" s="168">
        <v>0</v>
      </c>
      <c r="I34" s="168">
        <v>0</v>
      </c>
      <c r="J34" s="168">
        <v>0</v>
      </c>
      <c r="K34" s="168">
        <v>0</v>
      </c>
      <c r="L34" s="168">
        <f t="shared" si="2"/>
        <v>0</v>
      </c>
      <c r="M34" s="168">
        <v>0</v>
      </c>
      <c r="N34" s="168">
        <v>0</v>
      </c>
      <c r="O34" s="168">
        <v>0</v>
      </c>
      <c r="P34" s="168">
        <v>0</v>
      </c>
      <c r="Q34" s="168">
        <v>0</v>
      </c>
      <c r="R34" s="168">
        <v>0</v>
      </c>
      <c r="S34" s="169">
        <v>0</v>
      </c>
      <c r="T34" s="168">
        <v>0</v>
      </c>
    </row>
    <row r="35" spans="2:20">
      <c r="C35" s="81"/>
      <c r="D35" s="81" t="str">
        <f>$D$17</f>
        <v>year 2021</v>
      </c>
      <c r="E35" s="170">
        <f t="shared" si="0"/>
        <v>0</v>
      </c>
      <c r="F35" s="170">
        <f t="shared" si="1"/>
        <v>0</v>
      </c>
      <c r="G35" s="170">
        <v>0</v>
      </c>
      <c r="H35" s="170">
        <v>0</v>
      </c>
      <c r="I35" s="170">
        <v>0</v>
      </c>
      <c r="J35" s="170">
        <v>0</v>
      </c>
      <c r="K35" s="170">
        <v>0</v>
      </c>
      <c r="L35" s="170">
        <f t="shared" si="2"/>
        <v>0</v>
      </c>
      <c r="M35" s="170">
        <v>0</v>
      </c>
      <c r="N35" s="170">
        <v>0</v>
      </c>
      <c r="O35" s="170">
        <v>0</v>
      </c>
      <c r="P35" s="170">
        <v>0</v>
      </c>
      <c r="Q35" s="170">
        <v>0</v>
      </c>
      <c r="R35" s="170">
        <v>0</v>
      </c>
      <c r="S35" s="171">
        <v>0</v>
      </c>
      <c r="T35" s="170">
        <v>0</v>
      </c>
    </row>
    <row r="36" spans="2:20">
      <c r="B36" s="65" t="s">
        <v>14</v>
      </c>
      <c r="C36" s="64" t="s">
        <v>166</v>
      </c>
      <c r="D36" s="39" t="str">
        <f>$D$16</f>
        <v>year 2022</v>
      </c>
      <c r="E36" s="168">
        <f t="shared" si="0"/>
        <v>0</v>
      </c>
      <c r="F36" s="168">
        <f t="shared" si="1"/>
        <v>0</v>
      </c>
      <c r="G36" s="168">
        <v>0</v>
      </c>
      <c r="H36" s="168">
        <v>0</v>
      </c>
      <c r="I36" s="168">
        <v>0</v>
      </c>
      <c r="J36" s="168">
        <v>0</v>
      </c>
      <c r="K36" s="168">
        <v>0</v>
      </c>
      <c r="L36" s="168">
        <f t="shared" si="2"/>
        <v>0</v>
      </c>
      <c r="M36" s="168">
        <v>0</v>
      </c>
      <c r="N36" s="168">
        <v>0</v>
      </c>
      <c r="O36" s="168">
        <v>0</v>
      </c>
      <c r="P36" s="168">
        <v>0</v>
      </c>
      <c r="Q36" s="168">
        <v>0</v>
      </c>
      <c r="R36" s="168">
        <v>0</v>
      </c>
      <c r="S36" s="169">
        <v>0</v>
      </c>
      <c r="T36" s="168">
        <v>0</v>
      </c>
    </row>
    <row r="37" spans="2:20">
      <c r="C37" s="81"/>
      <c r="D37" s="81" t="str">
        <f>$D$17</f>
        <v>year 2021</v>
      </c>
      <c r="E37" s="170">
        <f t="shared" si="0"/>
        <v>0</v>
      </c>
      <c r="F37" s="170">
        <f t="shared" si="1"/>
        <v>0</v>
      </c>
      <c r="G37" s="170">
        <v>0</v>
      </c>
      <c r="H37" s="170">
        <v>0</v>
      </c>
      <c r="I37" s="170">
        <v>0</v>
      </c>
      <c r="J37" s="170">
        <v>0</v>
      </c>
      <c r="K37" s="170">
        <v>0</v>
      </c>
      <c r="L37" s="170">
        <f t="shared" si="2"/>
        <v>0</v>
      </c>
      <c r="M37" s="170">
        <v>0</v>
      </c>
      <c r="N37" s="170">
        <v>0</v>
      </c>
      <c r="O37" s="170">
        <v>0</v>
      </c>
      <c r="P37" s="170">
        <v>0</v>
      </c>
      <c r="Q37" s="170">
        <v>0</v>
      </c>
      <c r="R37" s="170">
        <v>0</v>
      </c>
      <c r="S37" s="171">
        <v>0</v>
      </c>
      <c r="T37" s="170">
        <v>0</v>
      </c>
    </row>
    <row r="38" spans="2:20">
      <c r="B38" s="65" t="s">
        <v>15</v>
      </c>
      <c r="C38" s="64" t="s">
        <v>167</v>
      </c>
      <c r="D38" s="39" t="str">
        <f>$D$16</f>
        <v>year 2022</v>
      </c>
      <c r="E38" s="168">
        <f t="shared" si="0"/>
        <v>0</v>
      </c>
      <c r="F38" s="168">
        <f t="shared" si="1"/>
        <v>0</v>
      </c>
      <c r="G38" s="168">
        <v>0</v>
      </c>
      <c r="H38" s="168">
        <v>0</v>
      </c>
      <c r="I38" s="168">
        <v>0</v>
      </c>
      <c r="J38" s="168">
        <v>0</v>
      </c>
      <c r="K38" s="168">
        <v>0</v>
      </c>
      <c r="L38" s="168">
        <f t="shared" si="2"/>
        <v>0</v>
      </c>
      <c r="M38" s="168">
        <v>0</v>
      </c>
      <c r="N38" s="168">
        <v>0</v>
      </c>
      <c r="O38" s="168">
        <v>0</v>
      </c>
      <c r="P38" s="168">
        <v>0</v>
      </c>
      <c r="Q38" s="168">
        <v>0</v>
      </c>
      <c r="R38" s="168">
        <v>0</v>
      </c>
      <c r="S38" s="169">
        <v>0</v>
      </c>
      <c r="T38" s="168">
        <v>0</v>
      </c>
    </row>
    <row r="39" spans="2:20">
      <c r="C39" s="81"/>
      <c r="D39" s="81" t="str">
        <f>$D$17</f>
        <v>year 2021</v>
      </c>
      <c r="E39" s="170">
        <f t="shared" si="0"/>
        <v>0</v>
      </c>
      <c r="F39" s="170">
        <f t="shared" si="1"/>
        <v>0</v>
      </c>
      <c r="G39" s="170">
        <v>0</v>
      </c>
      <c r="H39" s="170">
        <v>0</v>
      </c>
      <c r="I39" s="170">
        <v>0</v>
      </c>
      <c r="J39" s="170">
        <v>0</v>
      </c>
      <c r="K39" s="170">
        <v>0</v>
      </c>
      <c r="L39" s="170">
        <f t="shared" si="2"/>
        <v>0</v>
      </c>
      <c r="M39" s="170">
        <v>0</v>
      </c>
      <c r="N39" s="170">
        <v>0</v>
      </c>
      <c r="O39" s="170">
        <v>0</v>
      </c>
      <c r="P39" s="170">
        <v>0</v>
      </c>
      <c r="Q39" s="170">
        <v>0</v>
      </c>
      <c r="R39" s="170">
        <v>0</v>
      </c>
      <c r="S39" s="171">
        <v>0</v>
      </c>
      <c r="T39" s="170">
        <v>0</v>
      </c>
    </row>
    <row r="40" spans="2:20">
      <c r="B40" s="65" t="s">
        <v>25</v>
      </c>
      <c r="C40" s="64" t="s">
        <v>168</v>
      </c>
      <c r="D40" s="39" t="str">
        <f>$D$16</f>
        <v>year 2022</v>
      </c>
      <c r="E40" s="168">
        <f t="shared" si="0"/>
        <v>0</v>
      </c>
      <c r="F40" s="168">
        <f t="shared" si="1"/>
        <v>0</v>
      </c>
      <c r="G40" s="168">
        <v>0</v>
      </c>
      <c r="H40" s="168">
        <v>0</v>
      </c>
      <c r="I40" s="168">
        <v>0</v>
      </c>
      <c r="J40" s="168">
        <v>0</v>
      </c>
      <c r="K40" s="168">
        <v>0</v>
      </c>
      <c r="L40" s="168">
        <f t="shared" si="2"/>
        <v>0</v>
      </c>
      <c r="M40" s="168">
        <v>0</v>
      </c>
      <c r="N40" s="168">
        <v>0</v>
      </c>
      <c r="O40" s="168">
        <v>0</v>
      </c>
      <c r="P40" s="168">
        <v>0</v>
      </c>
      <c r="Q40" s="168">
        <v>0</v>
      </c>
      <c r="R40" s="168">
        <v>0</v>
      </c>
      <c r="S40" s="169">
        <v>0</v>
      </c>
      <c r="T40" s="168">
        <v>0</v>
      </c>
    </row>
    <row r="41" spans="2:20">
      <c r="C41" s="81"/>
      <c r="D41" s="81" t="str">
        <f>$D$17</f>
        <v>year 2021</v>
      </c>
      <c r="E41" s="170">
        <f t="shared" si="0"/>
        <v>0</v>
      </c>
      <c r="F41" s="170">
        <f t="shared" si="1"/>
        <v>0</v>
      </c>
      <c r="G41" s="170">
        <v>0</v>
      </c>
      <c r="H41" s="170">
        <v>0</v>
      </c>
      <c r="I41" s="170">
        <v>0</v>
      </c>
      <c r="J41" s="170">
        <v>0</v>
      </c>
      <c r="K41" s="170">
        <v>0</v>
      </c>
      <c r="L41" s="170">
        <f t="shared" si="2"/>
        <v>0</v>
      </c>
      <c r="M41" s="170">
        <v>0</v>
      </c>
      <c r="N41" s="170">
        <v>0</v>
      </c>
      <c r="O41" s="170">
        <v>0</v>
      </c>
      <c r="P41" s="170">
        <v>0</v>
      </c>
      <c r="Q41" s="170">
        <v>0</v>
      </c>
      <c r="R41" s="170">
        <v>0</v>
      </c>
      <c r="S41" s="171">
        <v>0</v>
      </c>
      <c r="T41" s="170">
        <v>0</v>
      </c>
    </row>
    <row r="42" spans="2:20">
      <c r="B42" s="65" t="s">
        <v>43</v>
      </c>
      <c r="C42" s="64" t="s">
        <v>169</v>
      </c>
      <c r="D42" s="39" t="str">
        <f>$D$16</f>
        <v>year 2022</v>
      </c>
      <c r="E42" s="168">
        <f t="shared" si="0"/>
        <v>0</v>
      </c>
      <c r="F42" s="168">
        <f t="shared" si="1"/>
        <v>0</v>
      </c>
      <c r="G42" s="168">
        <v>0</v>
      </c>
      <c r="H42" s="168">
        <v>0</v>
      </c>
      <c r="I42" s="168">
        <v>0</v>
      </c>
      <c r="J42" s="168">
        <v>0</v>
      </c>
      <c r="K42" s="168">
        <v>0</v>
      </c>
      <c r="L42" s="168">
        <f t="shared" si="2"/>
        <v>0</v>
      </c>
      <c r="M42" s="168">
        <v>0</v>
      </c>
      <c r="N42" s="168">
        <v>0</v>
      </c>
      <c r="O42" s="168">
        <v>0</v>
      </c>
      <c r="P42" s="168">
        <v>0</v>
      </c>
      <c r="Q42" s="168">
        <v>0</v>
      </c>
      <c r="R42" s="168">
        <v>0</v>
      </c>
      <c r="S42" s="169">
        <v>0</v>
      </c>
      <c r="T42" s="168">
        <v>0</v>
      </c>
    </row>
    <row r="43" spans="2:20">
      <c r="C43" s="81"/>
      <c r="D43" s="81" t="str">
        <f>$D$17</f>
        <v>year 2021</v>
      </c>
      <c r="E43" s="170">
        <f t="shared" si="0"/>
        <v>0</v>
      </c>
      <c r="F43" s="170">
        <f t="shared" si="1"/>
        <v>0</v>
      </c>
      <c r="G43" s="170">
        <v>0</v>
      </c>
      <c r="H43" s="170">
        <v>0</v>
      </c>
      <c r="I43" s="170">
        <v>0</v>
      </c>
      <c r="J43" s="170">
        <v>0</v>
      </c>
      <c r="K43" s="170">
        <v>0</v>
      </c>
      <c r="L43" s="170">
        <f t="shared" si="2"/>
        <v>0</v>
      </c>
      <c r="M43" s="170">
        <v>0</v>
      </c>
      <c r="N43" s="170">
        <v>0</v>
      </c>
      <c r="O43" s="170">
        <v>0</v>
      </c>
      <c r="P43" s="170">
        <v>0</v>
      </c>
      <c r="Q43" s="170">
        <v>0</v>
      </c>
      <c r="R43" s="170">
        <v>0</v>
      </c>
      <c r="S43" s="171">
        <v>0</v>
      </c>
      <c r="T43" s="170">
        <v>0</v>
      </c>
    </row>
    <row r="44" spans="2:20">
      <c r="B44" s="65" t="s">
        <v>16</v>
      </c>
      <c r="C44" s="64" t="s">
        <v>170</v>
      </c>
      <c r="D44" s="39" t="str">
        <f>$D$16</f>
        <v>year 2022</v>
      </c>
      <c r="E44" s="168">
        <f t="shared" si="0"/>
        <v>0</v>
      </c>
      <c r="F44" s="168">
        <f t="shared" si="1"/>
        <v>0</v>
      </c>
      <c r="G44" s="168">
        <v>0</v>
      </c>
      <c r="H44" s="168">
        <v>0</v>
      </c>
      <c r="I44" s="168">
        <v>0</v>
      </c>
      <c r="J44" s="168">
        <v>0</v>
      </c>
      <c r="K44" s="168">
        <v>0</v>
      </c>
      <c r="L44" s="168">
        <f t="shared" si="2"/>
        <v>0</v>
      </c>
      <c r="M44" s="168">
        <v>0</v>
      </c>
      <c r="N44" s="168">
        <v>0</v>
      </c>
      <c r="O44" s="168">
        <v>0</v>
      </c>
      <c r="P44" s="168">
        <v>0</v>
      </c>
      <c r="Q44" s="168">
        <v>0</v>
      </c>
      <c r="R44" s="168">
        <v>0</v>
      </c>
      <c r="S44" s="169">
        <v>0</v>
      </c>
      <c r="T44" s="168">
        <v>0</v>
      </c>
    </row>
    <row r="45" spans="2:20">
      <c r="C45" s="81"/>
      <c r="D45" s="81" t="str">
        <f>$D$17</f>
        <v>year 2021</v>
      </c>
      <c r="E45" s="170">
        <f t="shared" si="0"/>
        <v>0</v>
      </c>
      <c r="F45" s="170">
        <f t="shared" si="1"/>
        <v>0</v>
      </c>
      <c r="G45" s="170">
        <v>0</v>
      </c>
      <c r="H45" s="170">
        <v>0</v>
      </c>
      <c r="I45" s="170">
        <v>0</v>
      </c>
      <c r="J45" s="170">
        <v>0</v>
      </c>
      <c r="K45" s="170">
        <v>0</v>
      </c>
      <c r="L45" s="170">
        <f t="shared" si="2"/>
        <v>0</v>
      </c>
      <c r="M45" s="170">
        <v>0</v>
      </c>
      <c r="N45" s="170">
        <v>0</v>
      </c>
      <c r="O45" s="170">
        <v>0</v>
      </c>
      <c r="P45" s="170">
        <v>0</v>
      </c>
      <c r="Q45" s="170">
        <v>0</v>
      </c>
      <c r="R45" s="170">
        <v>0</v>
      </c>
      <c r="S45" s="171">
        <v>0</v>
      </c>
      <c r="T45" s="170">
        <v>0</v>
      </c>
    </row>
    <row r="46" spans="2:20">
      <c r="B46" s="65" t="s">
        <v>26</v>
      </c>
      <c r="C46" s="64" t="s">
        <v>171</v>
      </c>
      <c r="D46" s="39" t="str">
        <f>$D$16</f>
        <v>year 2022</v>
      </c>
      <c r="E46" s="168">
        <f t="shared" si="0"/>
        <v>0</v>
      </c>
      <c r="F46" s="168">
        <f t="shared" si="1"/>
        <v>0</v>
      </c>
      <c r="G46" s="168">
        <v>0</v>
      </c>
      <c r="H46" s="168">
        <v>0</v>
      </c>
      <c r="I46" s="168">
        <v>0</v>
      </c>
      <c r="J46" s="168">
        <v>0</v>
      </c>
      <c r="K46" s="168">
        <v>0</v>
      </c>
      <c r="L46" s="168">
        <f t="shared" si="2"/>
        <v>0</v>
      </c>
      <c r="M46" s="168">
        <v>0</v>
      </c>
      <c r="N46" s="168">
        <v>0</v>
      </c>
      <c r="O46" s="168">
        <v>0</v>
      </c>
      <c r="P46" s="168">
        <v>0</v>
      </c>
      <c r="Q46" s="168">
        <v>0</v>
      </c>
      <c r="R46" s="168">
        <v>0</v>
      </c>
      <c r="S46" s="169">
        <v>0</v>
      </c>
      <c r="T46" s="168">
        <v>0</v>
      </c>
    </row>
    <row r="47" spans="2:20">
      <c r="C47" s="81"/>
      <c r="D47" s="81" t="str">
        <f>$D$17</f>
        <v>year 2021</v>
      </c>
      <c r="E47" s="170">
        <f t="shared" si="0"/>
        <v>0</v>
      </c>
      <c r="F47" s="170">
        <f t="shared" si="1"/>
        <v>0</v>
      </c>
      <c r="G47" s="170">
        <v>0</v>
      </c>
      <c r="H47" s="170">
        <v>0</v>
      </c>
      <c r="I47" s="170">
        <v>0</v>
      </c>
      <c r="J47" s="170">
        <v>0</v>
      </c>
      <c r="K47" s="170">
        <v>0</v>
      </c>
      <c r="L47" s="170">
        <f t="shared" si="2"/>
        <v>0</v>
      </c>
      <c r="M47" s="170">
        <v>0</v>
      </c>
      <c r="N47" s="170">
        <v>0</v>
      </c>
      <c r="O47" s="170">
        <v>0</v>
      </c>
      <c r="P47" s="170">
        <v>0</v>
      </c>
      <c r="Q47" s="170">
        <v>0</v>
      </c>
      <c r="R47" s="170">
        <v>0</v>
      </c>
      <c r="S47" s="171">
        <v>0</v>
      </c>
      <c r="T47" s="170">
        <v>0</v>
      </c>
    </row>
    <row r="48" spans="2:20">
      <c r="B48" s="65" t="s">
        <v>33</v>
      </c>
      <c r="C48" s="64" t="s">
        <v>172</v>
      </c>
      <c r="D48" s="39" t="str">
        <f>$D$16</f>
        <v>year 2022</v>
      </c>
      <c r="E48" s="168">
        <f t="shared" si="0"/>
        <v>0</v>
      </c>
      <c r="F48" s="168">
        <f t="shared" si="1"/>
        <v>0</v>
      </c>
      <c r="G48" s="168">
        <v>0</v>
      </c>
      <c r="H48" s="168">
        <v>0</v>
      </c>
      <c r="I48" s="168">
        <v>0</v>
      </c>
      <c r="J48" s="168">
        <v>0</v>
      </c>
      <c r="K48" s="168">
        <v>0</v>
      </c>
      <c r="L48" s="168">
        <f t="shared" si="2"/>
        <v>0</v>
      </c>
      <c r="M48" s="168">
        <v>0</v>
      </c>
      <c r="N48" s="168">
        <v>0</v>
      </c>
      <c r="O48" s="168">
        <v>0</v>
      </c>
      <c r="P48" s="168">
        <v>0</v>
      </c>
      <c r="Q48" s="168">
        <v>0</v>
      </c>
      <c r="R48" s="168">
        <v>0</v>
      </c>
      <c r="S48" s="169">
        <v>0</v>
      </c>
      <c r="T48" s="168">
        <v>0</v>
      </c>
    </row>
    <row r="49" spans="2:20">
      <c r="C49" s="81"/>
      <c r="D49" s="81" t="str">
        <f>$D$17</f>
        <v>year 2021</v>
      </c>
      <c r="E49" s="170">
        <f t="shared" ref="E49:E91" si="3">F49+L49</f>
        <v>0</v>
      </c>
      <c r="F49" s="170">
        <f t="shared" ref="F49:F91" si="4">SUM(G49:K49)</f>
        <v>0</v>
      </c>
      <c r="G49" s="170">
        <v>0</v>
      </c>
      <c r="H49" s="170">
        <v>0</v>
      </c>
      <c r="I49" s="170">
        <v>0</v>
      </c>
      <c r="J49" s="170">
        <v>0</v>
      </c>
      <c r="K49" s="170">
        <v>0</v>
      </c>
      <c r="L49" s="170">
        <f t="shared" ref="L49:L91" si="5">SUM(M49:R49)</f>
        <v>0</v>
      </c>
      <c r="M49" s="170">
        <v>0</v>
      </c>
      <c r="N49" s="170">
        <v>0</v>
      </c>
      <c r="O49" s="170">
        <v>0</v>
      </c>
      <c r="P49" s="170">
        <v>0</v>
      </c>
      <c r="Q49" s="170">
        <v>0</v>
      </c>
      <c r="R49" s="170">
        <v>0</v>
      </c>
      <c r="S49" s="171">
        <v>0</v>
      </c>
      <c r="T49" s="170">
        <v>0</v>
      </c>
    </row>
    <row r="50" spans="2:20">
      <c r="B50" s="65" t="s">
        <v>34</v>
      </c>
      <c r="C50" s="64" t="s">
        <v>173</v>
      </c>
      <c r="D50" s="39" t="str">
        <f>$D$16</f>
        <v>year 2022</v>
      </c>
      <c r="E50" s="168">
        <f t="shared" si="3"/>
        <v>0</v>
      </c>
      <c r="F50" s="168">
        <f t="shared" si="4"/>
        <v>0</v>
      </c>
      <c r="G50" s="168">
        <v>0</v>
      </c>
      <c r="H50" s="168">
        <v>0</v>
      </c>
      <c r="I50" s="168">
        <v>0</v>
      </c>
      <c r="J50" s="168">
        <v>0</v>
      </c>
      <c r="K50" s="168">
        <v>0</v>
      </c>
      <c r="L50" s="168">
        <f t="shared" si="5"/>
        <v>0</v>
      </c>
      <c r="M50" s="168">
        <v>0</v>
      </c>
      <c r="N50" s="168">
        <v>0</v>
      </c>
      <c r="O50" s="168">
        <v>0</v>
      </c>
      <c r="P50" s="168">
        <v>0</v>
      </c>
      <c r="Q50" s="168">
        <v>0</v>
      </c>
      <c r="R50" s="168">
        <v>0</v>
      </c>
      <c r="S50" s="169">
        <v>0</v>
      </c>
      <c r="T50" s="168">
        <v>0</v>
      </c>
    </row>
    <row r="51" spans="2:20">
      <c r="C51" s="81"/>
      <c r="D51" s="81" t="str">
        <f>$D$17</f>
        <v>year 2021</v>
      </c>
      <c r="E51" s="170">
        <f t="shared" si="3"/>
        <v>0</v>
      </c>
      <c r="F51" s="170">
        <f t="shared" si="4"/>
        <v>0</v>
      </c>
      <c r="G51" s="170">
        <v>0</v>
      </c>
      <c r="H51" s="170">
        <v>0</v>
      </c>
      <c r="I51" s="170">
        <v>0</v>
      </c>
      <c r="J51" s="170">
        <v>0</v>
      </c>
      <c r="K51" s="170">
        <v>0</v>
      </c>
      <c r="L51" s="170">
        <f t="shared" si="5"/>
        <v>0</v>
      </c>
      <c r="M51" s="170">
        <v>0</v>
      </c>
      <c r="N51" s="170">
        <v>0</v>
      </c>
      <c r="O51" s="170">
        <v>0</v>
      </c>
      <c r="P51" s="170">
        <v>0</v>
      </c>
      <c r="Q51" s="170">
        <v>0</v>
      </c>
      <c r="R51" s="170">
        <v>0</v>
      </c>
      <c r="S51" s="171">
        <v>0</v>
      </c>
      <c r="T51" s="170">
        <v>0</v>
      </c>
    </row>
    <row r="52" spans="2:20">
      <c r="B52" s="65" t="s">
        <v>35</v>
      </c>
      <c r="C52" s="64" t="s">
        <v>174</v>
      </c>
      <c r="D52" s="39" t="str">
        <f>$D$16</f>
        <v>year 2022</v>
      </c>
      <c r="E52" s="168">
        <f t="shared" si="3"/>
        <v>0</v>
      </c>
      <c r="F52" s="168">
        <f t="shared" si="4"/>
        <v>0</v>
      </c>
      <c r="G52" s="168">
        <v>0</v>
      </c>
      <c r="H52" s="168">
        <v>0</v>
      </c>
      <c r="I52" s="168">
        <v>0</v>
      </c>
      <c r="J52" s="168">
        <v>0</v>
      </c>
      <c r="K52" s="168">
        <v>0</v>
      </c>
      <c r="L52" s="168">
        <f t="shared" si="5"/>
        <v>0</v>
      </c>
      <c r="M52" s="168">
        <v>0</v>
      </c>
      <c r="N52" s="168">
        <v>0</v>
      </c>
      <c r="O52" s="168">
        <v>0</v>
      </c>
      <c r="P52" s="168">
        <v>0</v>
      </c>
      <c r="Q52" s="168">
        <v>0</v>
      </c>
      <c r="R52" s="168">
        <v>0</v>
      </c>
      <c r="S52" s="169">
        <v>0</v>
      </c>
      <c r="T52" s="168">
        <v>0</v>
      </c>
    </row>
    <row r="53" spans="2:20">
      <c r="C53" s="81"/>
      <c r="D53" s="81" t="str">
        <f>$D$17</f>
        <v>year 2021</v>
      </c>
      <c r="E53" s="170">
        <f t="shared" si="3"/>
        <v>0</v>
      </c>
      <c r="F53" s="170">
        <f t="shared" si="4"/>
        <v>0</v>
      </c>
      <c r="G53" s="170">
        <v>0</v>
      </c>
      <c r="H53" s="170">
        <v>0</v>
      </c>
      <c r="I53" s="170">
        <v>0</v>
      </c>
      <c r="J53" s="170">
        <v>0</v>
      </c>
      <c r="K53" s="170">
        <v>0</v>
      </c>
      <c r="L53" s="170">
        <f t="shared" si="5"/>
        <v>0</v>
      </c>
      <c r="M53" s="170">
        <v>0</v>
      </c>
      <c r="N53" s="170">
        <v>0</v>
      </c>
      <c r="O53" s="170">
        <v>0</v>
      </c>
      <c r="P53" s="170">
        <v>0</v>
      </c>
      <c r="Q53" s="170">
        <v>0</v>
      </c>
      <c r="R53" s="170">
        <v>0</v>
      </c>
      <c r="S53" s="171">
        <v>0</v>
      </c>
      <c r="T53" s="170">
        <v>0</v>
      </c>
    </row>
    <row r="54" spans="2:20">
      <c r="B54" s="65" t="s">
        <v>27</v>
      </c>
      <c r="C54" s="64" t="s">
        <v>1</v>
      </c>
      <c r="D54" s="39" t="str">
        <f>$D$16</f>
        <v>year 2022</v>
      </c>
      <c r="E54" s="168">
        <f t="shared" si="3"/>
        <v>0</v>
      </c>
      <c r="F54" s="168">
        <f t="shared" si="4"/>
        <v>0</v>
      </c>
      <c r="G54" s="168">
        <v>0</v>
      </c>
      <c r="H54" s="168">
        <v>0</v>
      </c>
      <c r="I54" s="168">
        <v>0</v>
      </c>
      <c r="J54" s="168">
        <v>0</v>
      </c>
      <c r="K54" s="168">
        <v>0</v>
      </c>
      <c r="L54" s="168">
        <f t="shared" si="5"/>
        <v>0</v>
      </c>
      <c r="M54" s="168">
        <v>0</v>
      </c>
      <c r="N54" s="168">
        <v>0</v>
      </c>
      <c r="O54" s="168">
        <v>0</v>
      </c>
      <c r="P54" s="168">
        <v>0</v>
      </c>
      <c r="Q54" s="168">
        <v>0</v>
      </c>
      <c r="R54" s="168">
        <v>0</v>
      </c>
      <c r="S54" s="169">
        <v>0</v>
      </c>
      <c r="T54" s="168">
        <v>0</v>
      </c>
    </row>
    <row r="55" spans="2:20">
      <c r="C55" s="81"/>
      <c r="D55" s="81" t="str">
        <f>$D$17</f>
        <v>year 2021</v>
      </c>
      <c r="E55" s="170">
        <f t="shared" si="3"/>
        <v>0</v>
      </c>
      <c r="F55" s="170">
        <f t="shared" si="4"/>
        <v>0</v>
      </c>
      <c r="G55" s="170">
        <v>0</v>
      </c>
      <c r="H55" s="170">
        <v>0</v>
      </c>
      <c r="I55" s="170">
        <v>0</v>
      </c>
      <c r="J55" s="170">
        <v>0</v>
      </c>
      <c r="K55" s="170">
        <v>0</v>
      </c>
      <c r="L55" s="170">
        <f t="shared" si="5"/>
        <v>0</v>
      </c>
      <c r="M55" s="170">
        <v>0</v>
      </c>
      <c r="N55" s="170">
        <v>0</v>
      </c>
      <c r="O55" s="170">
        <v>0</v>
      </c>
      <c r="P55" s="170">
        <v>0</v>
      </c>
      <c r="Q55" s="170">
        <v>0</v>
      </c>
      <c r="R55" s="170">
        <v>0</v>
      </c>
      <c r="S55" s="171">
        <v>0</v>
      </c>
      <c r="T55" s="170">
        <v>0</v>
      </c>
    </row>
    <row r="56" spans="2:20">
      <c r="B56" s="65" t="s">
        <v>18</v>
      </c>
      <c r="C56" s="64" t="s">
        <v>175</v>
      </c>
      <c r="D56" s="39" t="str">
        <f>$D$16</f>
        <v>year 2022</v>
      </c>
      <c r="E56" s="168">
        <f t="shared" si="3"/>
        <v>0</v>
      </c>
      <c r="F56" s="168">
        <f t="shared" si="4"/>
        <v>0</v>
      </c>
      <c r="G56" s="168">
        <v>0</v>
      </c>
      <c r="H56" s="168">
        <v>0</v>
      </c>
      <c r="I56" s="168">
        <v>0</v>
      </c>
      <c r="J56" s="168">
        <v>0</v>
      </c>
      <c r="K56" s="168">
        <v>0</v>
      </c>
      <c r="L56" s="168">
        <f t="shared" si="5"/>
        <v>0</v>
      </c>
      <c r="M56" s="168">
        <v>0</v>
      </c>
      <c r="N56" s="168">
        <v>0</v>
      </c>
      <c r="O56" s="168">
        <v>0</v>
      </c>
      <c r="P56" s="168">
        <v>0</v>
      </c>
      <c r="Q56" s="168">
        <v>0</v>
      </c>
      <c r="R56" s="168">
        <v>0</v>
      </c>
      <c r="S56" s="169">
        <v>0</v>
      </c>
      <c r="T56" s="168">
        <v>0</v>
      </c>
    </row>
    <row r="57" spans="2:20">
      <c r="C57" s="81"/>
      <c r="D57" s="81" t="str">
        <f>$D$17</f>
        <v>year 2021</v>
      </c>
      <c r="E57" s="170">
        <f t="shared" si="3"/>
        <v>0</v>
      </c>
      <c r="F57" s="170">
        <f t="shared" si="4"/>
        <v>0</v>
      </c>
      <c r="G57" s="170">
        <v>0</v>
      </c>
      <c r="H57" s="170">
        <v>0</v>
      </c>
      <c r="I57" s="170">
        <v>0</v>
      </c>
      <c r="J57" s="170">
        <v>0</v>
      </c>
      <c r="K57" s="170">
        <v>0</v>
      </c>
      <c r="L57" s="170">
        <f t="shared" si="5"/>
        <v>0</v>
      </c>
      <c r="M57" s="170">
        <v>0</v>
      </c>
      <c r="N57" s="170">
        <v>0</v>
      </c>
      <c r="O57" s="170">
        <v>0</v>
      </c>
      <c r="P57" s="170">
        <v>0</v>
      </c>
      <c r="Q57" s="170">
        <v>0</v>
      </c>
      <c r="R57" s="170">
        <v>0</v>
      </c>
      <c r="S57" s="171">
        <v>0</v>
      </c>
      <c r="T57" s="170">
        <v>0</v>
      </c>
    </row>
    <row r="58" spans="2:20">
      <c r="B58" s="65" t="s">
        <v>37</v>
      </c>
      <c r="C58" s="64" t="s">
        <v>176</v>
      </c>
      <c r="D58" s="39" t="str">
        <f>$D$16</f>
        <v>year 2022</v>
      </c>
      <c r="E58" s="168">
        <f t="shared" si="3"/>
        <v>0</v>
      </c>
      <c r="F58" s="168">
        <f t="shared" si="4"/>
        <v>0</v>
      </c>
      <c r="G58" s="168">
        <v>0</v>
      </c>
      <c r="H58" s="168">
        <v>0</v>
      </c>
      <c r="I58" s="168">
        <v>0</v>
      </c>
      <c r="J58" s="168">
        <v>0</v>
      </c>
      <c r="K58" s="168">
        <v>0</v>
      </c>
      <c r="L58" s="168">
        <f t="shared" si="5"/>
        <v>0</v>
      </c>
      <c r="M58" s="168">
        <v>0</v>
      </c>
      <c r="N58" s="168">
        <v>0</v>
      </c>
      <c r="O58" s="168">
        <v>0</v>
      </c>
      <c r="P58" s="168">
        <v>0</v>
      </c>
      <c r="Q58" s="168">
        <v>0</v>
      </c>
      <c r="R58" s="168">
        <v>0</v>
      </c>
      <c r="S58" s="169">
        <v>0</v>
      </c>
      <c r="T58" s="168">
        <v>0</v>
      </c>
    </row>
    <row r="59" spans="2:20">
      <c r="C59" s="81"/>
      <c r="D59" s="81" t="str">
        <f>$D$17</f>
        <v>year 2021</v>
      </c>
      <c r="E59" s="170">
        <f t="shared" si="3"/>
        <v>0</v>
      </c>
      <c r="F59" s="170">
        <f t="shared" si="4"/>
        <v>0</v>
      </c>
      <c r="G59" s="170">
        <v>0</v>
      </c>
      <c r="H59" s="170">
        <v>0</v>
      </c>
      <c r="I59" s="170">
        <v>0</v>
      </c>
      <c r="J59" s="170">
        <v>0</v>
      </c>
      <c r="K59" s="170">
        <v>0</v>
      </c>
      <c r="L59" s="170">
        <f t="shared" si="5"/>
        <v>0</v>
      </c>
      <c r="M59" s="170">
        <v>0</v>
      </c>
      <c r="N59" s="170">
        <v>0</v>
      </c>
      <c r="O59" s="170">
        <v>0</v>
      </c>
      <c r="P59" s="170">
        <v>0</v>
      </c>
      <c r="Q59" s="170">
        <v>0</v>
      </c>
      <c r="R59" s="170">
        <v>0</v>
      </c>
      <c r="S59" s="171">
        <v>0</v>
      </c>
      <c r="T59" s="170">
        <v>0</v>
      </c>
    </row>
    <row r="60" spans="2:20">
      <c r="B60" s="65" t="s">
        <v>28</v>
      </c>
      <c r="C60" s="64" t="s">
        <v>2</v>
      </c>
      <c r="D60" s="39" t="str">
        <f>$D$16</f>
        <v>year 2022</v>
      </c>
      <c r="E60" s="168">
        <f t="shared" si="3"/>
        <v>0</v>
      </c>
      <c r="F60" s="168">
        <f t="shared" si="4"/>
        <v>0</v>
      </c>
      <c r="G60" s="168">
        <v>0</v>
      </c>
      <c r="H60" s="168">
        <v>0</v>
      </c>
      <c r="I60" s="168">
        <v>0</v>
      </c>
      <c r="J60" s="168">
        <v>0</v>
      </c>
      <c r="K60" s="168">
        <v>0</v>
      </c>
      <c r="L60" s="168">
        <f t="shared" si="5"/>
        <v>0</v>
      </c>
      <c r="M60" s="168">
        <v>0</v>
      </c>
      <c r="N60" s="168">
        <v>0</v>
      </c>
      <c r="O60" s="168">
        <v>0</v>
      </c>
      <c r="P60" s="168">
        <v>0</v>
      </c>
      <c r="Q60" s="168">
        <v>0</v>
      </c>
      <c r="R60" s="168">
        <v>0</v>
      </c>
      <c r="S60" s="169">
        <v>0</v>
      </c>
      <c r="T60" s="168">
        <v>0</v>
      </c>
    </row>
    <row r="61" spans="2:20">
      <c r="C61" s="81"/>
      <c r="D61" s="81" t="str">
        <f>$D$17</f>
        <v>year 2021</v>
      </c>
      <c r="E61" s="170">
        <f t="shared" si="3"/>
        <v>0</v>
      </c>
      <c r="F61" s="170">
        <f t="shared" si="4"/>
        <v>0</v>
      </c>
      <c r="G61" s="170">
        <v>0</v>
      </c>
      <c r="H61" s="170">
        <v>0</v>
      </c>
      <c r="I61" s="170">
        <v>0</v>
      </c>
      <c r="J61" s="170">
        <v>0</v>
      </c>
      <c r="K61" s="170">
        <v>0</v>
      </c>
      <c r="L61" s="170">
        <f t="shared" si="5"/>
        <v>0</v>
      </c>
      <c r="M61" s="170">
        <v>0</v>
      </c>
      <c r="N61" s="170">
        <v>0</v>
      </c>
      <c r="O61" s="170">
        <v>0</v>
      </c>
      <c r="P61" s="170">
        <v>0</v>
      </c>
      <c r="Q61" s="170">
        <v>0</v>
      </c>
      <c r="R61" s="170">
        <v>0</v>
      </c>
      <c r="S61" s="171">
        <v>0</v>
      </c>
      <c r="T61" s="170">
        <v>0</v>
      </c>
    </row>
    <row r="62" spans="2:20">
      <c r="B62" s="65" t="s">
        <v>38</v>
      </c>
      <c r="C62" s="64" t="s">
        <v>177</v>
      </c>
      <c r="D62" s="39" t="str">
        <f>$D$16</f>
        <v>year 2022</v>
      </c>
      <c r="E62" s="168">
        <f t="shared" si="3"/>
        <v>0</v>
      </c>
      <c r="F62" s="168">
        <f t="shared" si="4"/>
        <v>0</v>
      </c>
      <c r="G62" s="168">
        <v>0</v>
      </c>
      <c r="H62" s="168">
        <v>0</v>
      </c>
      <c r="I62" s="168">
        <v>0</v>
      </c>
      <c r="J62" s="168">
        <v>0</v>
      </c>
      <c r="K62" s="168">
        <v>0</v>
      </c>
      <c r="L62" s="168">
        <f t="shared" si="5"/>
        <v>0</v>
      </c>
      <c r="M62" s="168">
        <v>0</v>
      </c>
      <c r="N62" s="168">
        <v>0</v>
      </c>
      <c r="O62" s="168">
        <v>0</v>
      </c>
      <c r="P62" s="168">
        <v>0</v>
      </c>
      <c r="Q62" s="168">
        <v>0</v>
      </c>
      <c r="R62" s="168">
        <v>0</v>
      </c>
      <c r="S62" s="169">
        <v>0</v>
      </c>
      <c r="T62" s="168">
        <v>0</v>
      </c>
    </row>
    <row r="63" spans="2:20">
      <c r="C63" s="81"/>
      <c r="D63" s="81" t="str">
        <f>$D$17</f>
        <v>year 2021</v>
      </c>
      <c r="E63" s="170">
        <f t="shared" si="3"/>
        <v>0</v>
      </c>
      <c r="F63" s="170">
        <f t="shared" si="4"/>
        <v>0</v>
      </c>
      <c r="G63" s="170">
        <v>0</v>
      </c>
      <c r="H63" s="170">
        <v>0</v>
      </c>
      <c r="I63" s="170">
        <v>0</v>
      </c>
      <c r="J63" s="170">
        <v>0</v>
      </c>
      <c r="K63" s="170">
        <v>0</v>
      </c>
      <c r="L63" s="170">
        <f t="shared" si="5"/>
        <v>0</v>
      </c>
      <c r="M63" s="170">
        <v>0</v>
      </c>
      <c r="N63" s="170">
        <v>0</v>
      </c>
      <c r="O63" s="170">
        <v>0</v>
      </c>
      <c r="P63" s="170">
        <v>0</v>
      </c>
      <c r="Q63" s="170">
        <v>0</v>
      </c>
      <c r="R63" s="170">
        <v>0</v>
      </c>
      <c r="S63" s="171">
        <v>0</v>
      </c>
      <c r="T63" s="170">
        <v>0</v>
      </c>
    </row>
    <row r="64" spans="2:20">
      <c r="B64" s="65" t="s">
        <v>40</v>
      </c>
      <c r="C64" s="64" t="s">
        <v>178</v>
      </c>
      <c r="D64" s="39" t="str">
        <f>$D$16</f>
        <v>year 2022</v>
      </c>
      <c r="E64" s="168">
        <f t="shared" si="3"/>
        <v>0</v>
      </c>
      <c r="F64" s="168">
        <f t="shared" si="4"/>
        <v>0</v>
      </c>
      <c r="G64" s="168">
        <v>0</v>
      </c>
      <c r="H64" s="168">
        <v>0</v>
      </c>
      <c r="I64" s="168">
        <v>0</v>
      </c>
      <c r="J64" s="168">
        <v>0</v>
      </c>
      <c r="K64" s="168">
        <v>0</v>
      </c>
      <c r="L64" s="168">
        <f t="shared" si="5"/>
        <v>0</v>
      </c>
      <c r="M64" s="168">
        <v>0</v>
      </c>
      <c r="N64" s="168">
        <v>0</v>
      </c>
      <c r="O64" s="168">
        <v>0</v>
      </c>
      <c r="P64" s="168">
        <v>0</v>
      </c>
      <c r="Q64" s="168">
        <v>0</v>
      </c>
      <c r="R64" s="168">
        <v>0</v>
      </c>
      <c r="S64" s="169">
        <v>0</v>
      </c>
      <c r="T64" s="168">
        <v>0</v>
      </c>
    </row>
    <row r="65" spans="2:20">
      <c r="C65" s="81"/>
      <c r="D65" s="81" t="str">
        <f>$D$17</f>
        <v>year 2021</v>
      </c>
      <c r="E65" s="170">
        <f t="shared" si="3"/>
        <v>0</v>
      </c>
      <c r="F65" s="170">
        <f t="shared" si="4"/>
        <v>0</v>
      </c>
      <c r="G65" s="170">
        <v>0</v>
      </c>
      <c r="H65" s="170">
        <v>0</v>
      </c>
      <c r="I65" s="170">
        <v>0</v>
      </c>
      <c r="J65" s="170">
        <v>0</v>
      </c>
      <c r="K65" s="170">
        <v>0</v>
      </c>
      <c r="L65" s="170">
        <f t="shared" si="5"/>
        <v>0</v>
      </c>
      <c r="M65" s="170">
        <v>0</v>
      </c>
      <c r="N65" s="170">
        <v>0</v>
      </c>
      <c r="O65" s="170">
        <v>0</v>
      </c>
      <c r="P65" s="170">
        <v>0</v>
      </c>
      <c r="Q65" s="170">
        <v>0</v>
      </c>
      <c r="R65" s="170">
        <v>0</v>
      </c>
      <c r="S65" s="171">
        <v>0</v>
      </c>
      <c r="T65" s="170">
        <v>0</v>
      </c>
    </row>
    <row r="66" spans="2:20">
      <c r="B66" s="65" t="s">
        <v>41</v>
      </c>
      <c r="C66" s="64" t="s">
        <v>179</v>
      </c>
      <c r="D66" s="39" t="str">
        <f>$D$16</f>
        <v>year 2022</v>
      </c>
      <c r="E66" s="168">
        <f t="shared" si="3"/>
        <v>0</v>
      </c>
      <c r="F66" s="168">
        <f t="shared" si="4"/>
        <v>0</v>
      </c>
      <c r="G66" s="168">
        <v>0</v>
      </c>
      <c r="H66" s="168">
        <v>0</v>
      </c>
      <c r="I66" s="168">
        <v>0</v>
      </c>
      <c r="J66" s="168">
        <v>0</v>
      </c>
      <c r="K66" s="168">
        <v>0</v>
      </c>
      <c r="L66" s="168">
        <f t="shared" si="5"/>
        <v>0</v>
      </c>
      <c r="M66" s="168">
        <v>0</v>
      </c>
      <c r="N66" s="168">
        <v>0</v>
      </c>
      <c r="O66" s="168">
        <v>0</v>
      </c>
      <c r="P66" s="168">
        <v>0</v>
      </c>
      <c r="Q66" s="168">
        <v>0</v>
      </c>
      <c r="R66" s="168">
        <v>0</v>
      </c>
      <c r="S66" s="169">
        <v>0</v>
      </c>
      <c r="T66" s="168">
        <v>0</v>
      </c>
    </row>
    <row r="67" spans="2:20">
      <c r="C67" s="81"/>
      <c r="D67" s="81" t="str">
        <f>$D$17</f>
        <v>year 2021</v>
      </c>
      <c r="E67" s="170">
        <f t="shared" si="3"/>
        <v>0</v>
      </c>
      <c r="F67" s="170">
        <f t="shared" si="4"/>
        <v>0</v>
      </c>
      <c r="G67" s="170">
        <v>0</v>
      </c>
      <c r="H67" s="170">
        <v>0</v>
      </c>
      <c r="I67" s="170">
        <v>0</v>
      </c>
      <c r="J67" s="170">
        <v>0</v>
      </c>
      <c r="K67" s="170">
        <v>0</v>
      </c>
      <c r="L67" s="170">
        <f t="shared" si="5"/>
        <v>0</v>
      </c>
      <c r="M67" s="170">
        <v>0</v>
      </c>
      <c r="N67" s="170">
        <v>0</v>
      </c>
      <c r="O67" s="170">
        <v>0</v>
      </c>
      <c r="P67" s="170">
        <v>0</v>
      </c>
      <c r="Q67" s="170">
        <v>0</v>
      </c>
      <c r="R67" s="170">
        <v>0</v>
      </c>
      <c r="S67" s="171">
        <v>0</v>
      </c>
      <c r="T67" s="170">
        <v>0</v>
      </c>
    </row>
    <row r="68" spans="2:20">
      <c r="B68" s="65" t="s">
        <v>21</v>
      </c>
      <c r="C68" s="64" t="s">
        <v>180</v>
      </c>
      <c r="D68" s="39" t="str">
        <f>$D$16</f>
        <v>year 2022</v>
      </c>
      <c r="E68" s="168">
        <f t="shared" si="3"/>
        <v>0</v>
      </c>
      <c r="F68" s="168">
        <f t="shared" si="4"/>
        <v>0</v>
      </c>
      <c r="G68" s="168">
        <v>0</v>
      </c>
      <c r="H68" s="168">
        <v>0</v>
      </c>
      <c r="I68" s="168">
        <v>0</v>
      </c>
      <c r="J68" s="168">
        <v>0</v>
      </c>
      <c r="K68" s="168">
        <v>0</v>
      </c>
      <c r="L68" s="168">
        <f t="shared" si="5"/>
        <v>0</v>
      </c>
      <c r="M68" s="168">
        <v>0</v>
      </c>
      <c r="N68" s="168">
        <v>0</v>
      </c>
      <c r="O68" s="168">
        <v>0</v>
      </c>
      <c r="P68" s="168">
        <v>0</v>
      </c>
      <c r="Q68" s="168">
        <v>0</v>
      </c>
      <c r="R68" s="168">
        <v>0</v>
      </c>
      <c r="S68" s="169">
        <v>0</v>
      </c>
      <c r="T68" s="168">
        <v>0</v>
      </c>
    </row>
    <row r="69" spans="2:20">
      <c r="C69" s="81"/>
      <c r="D69" s="81" t="str">
        <f>$D$17</f>
        <v>year 2021</v>
      </c>
      <c r="E69" s="170">
        <f t="shared" si="3"/>
        <v>0</v>
      </c>
      <c r="F69" s="170">
        <f t="shared" si="4"/>
        <v>0</v>
      </c>
      <c r="G69" s="170">
        <v>0</v>
      </c>
      <c r="H69" s="170">
        <v>0</v>
      </c>
      <c r="I69" s="170">
        <v>0</v>
      </c>
      <c r="J69" s="170">
        <v>0</v>
      </c>
      <c r="K69" s="170">
        <v>0</v>
      </c>
      <c r="L69" s="170">
        <f t="shared" si="5"/>
        <v>0</v>
      </c>
      <c r="M69" s="170">
        <v>0</v>
      </c>
      <c r="N69" s="170">
        <v>0</v>
      </c>
      <c r="O69" s="170">
        <v>0</v>
      </c>
      <c r="P69" s="170">
        <v>0</v>
      </c>
      <c r="Q69" s="170">
        <v>0</v>
      </c>
      <c r="R69" s="170">
        <v>0</v>
      </c>
      <c r="S69" s="171">
        <v>0</v>
      </c>
      <c r="T69" s="170">
        <v>0</v>
      </c>
    </row>
    <row r="70" spans="2:20">
      <c r="B70" s="65" t="s">
        <v>39</v>
      </c>
      <c r="C70" s="64" t="s">
        <v>181</v>
      </c>
      <c r="D70" s="39" t="str">
        <f>$D$16</f>
        <v>year 2022</v>
      </c>
      <c r="E70" s="168">
        <f t="shared" si="3"/>
        <v>0</v>
      </c>
      <c r="F70" s="168">
        <f t="shared" si="4"/>
        <v>0</v>
      </c>
      <c r="G70" s="168">
        <v>0</v>
      </c>
      <c r="H70" s="168">
        <v>0</v>
      </c>
      <c r="I70" s="168">
        <v>0</v>
      </c>
      <c r="J70" s="168">
        <v>0</v>
      </c>
      <c r="K70" s="168">
        <v>0</v>
      </c>
      <c r="L70" s="168">
        <f t="shared" si="5"/>
        <v>0</v>
      </c>
      <c r="M70" s="168">
        <v>0</v>
      </c>
      <c r="N70" s="168">
        <v>0</v>
      </c>
      <c r="O70" s="168">
        <v>0</v>
      </c>
      <c r="P70" s="168">
        <v>0</v>
      </c>
      <c r="Q70" s="168">
        <v>0</v>
      </c>
      <c r="R70" s="168">
        <v>0</v>
      </c>
      <c r="S70" s="169">
        <v>0</v>
      </c>
      <c r="T70" s="168">
        <v>0</v>
      </c>
    </row>
    <row r="71" spans="2:20">
      <c r="C71" s="81"/>
      <c r="D71" s="81" t="str">
        <f>$D$17</f>
        <v>year 2021</v>
      </c>
      <c r="E71" s="170">
        <f t="shared" si="3"/>
        <v>0</v>
      </c>
      <c r="F71" s="170">
        <f t="shared" si="4"/>
        <v>0</v>
      </c>
      <c r="G71" s="170">
        <v>0</v>
      </c>
      <c r="H71" s="170">
        <v>0</v>
      </c>
      <c r="I71" s="170">
        <v>0</v>
      </c>
      <c r="J71" s="170">
        <v>0</v>
      </c>
      <c r="K71" s="170">
        <v>0</v>
      </c>
      <c r="L71" s="170">
        <f t="shared" si="5"/>
        <v>0</v>
      </c>
      <c r="M71" s="170">
        <v>0</v>
      </c>
      <c r="N71" s="170">
        <v>0</v>
      </c>
      <c r="O71" s="170">
        <v>0</v>
      </c>
      <c r="P71" s="170">
        <v>0</v>
      </c>
      <c r="Q71" s="170">
        <v>0</v>
      </c>
      <c r="R71" s="170">
        <v>0</v>
      </c>
      <c r="S71" s="171">
        <v>0</v>
      </c>
      <c r="T71" s="170">
        <v>0</v>
      </c>
    </row>
    <row r="72" spans="2:20">
      <c r="B72" s="65" t="s">
        <v>17</v>
      </c>
      <c r="C72" s="64" t="s">
        <v>182</v>
      </c>
      <c r="D72" s="39" t="str">
        <f>$D$16</f>
        <v>year 2022</v>
      </c>
      <c r="E72" s="168">
        <f t="shared" si="3"/>
        <v>0</v>
      </c>
      <c r="F72" s="168">
        <f t="shared" si="4"/>
        <v>0</v>
      </c>
      <c r="G72" s="168">
        <v>0</v>
      </c>
      <c r="H72" s="168">
        <v>0</v>
      </c>
      <c r="I72" s="168">
        <v>0</v>
      </c>
      <c r="J72" s="168">
        <v>0</v>
      </c>
      <c r="K72" s="168">
        <v>0</v>
      </c>
      <c r="L72" s="168">
        <f t="shared" si="5"/>
        <v>0</v>
      </c>
      <c r="M72" s="168">
        <v>0</v>
      </c>
      <c r="N72" s="168">
        <v>0</v>
      </c>
      <c r="O72" s="168">
        <v>0</v>
      </c>
      <c r="P72" s="168">
        <v>0</v>
      </c>
      <c r="Q72" s="168">
        <v>0</v>
      </c>
      <c r="R72" s="168">
        <v>0</v>
      </c>
      <c r="S72" s="169">
        <v>0</v>
      </c>
      <c r="T72" s="168">
        <v>0</v>
      </c>
    </row>
    <row r="73" spans="2:20">
      <c r="C73" s="81"/>
      <c r="D73" s="81" t="str">
        <f>$D$17</f>
        <v>year 2021</v>
      </c>
      <c r="E73" s="170">
        <f t="shared" si="3"/>
        <v>0</v>
      </c>
      <c r="F73" s="170">
        <f t="shared" si="4"/>
        <v>0</v>
      </c>
      <c r="G73" s="170">
        <v>0</v>
      </c>
      <c r="H73" s="170">
        <v>0</v>
      </c>
      <c r="I73" s="170">
        <v>0</v>
      </c>
      <c r="J73" s="170">
        <v>0</v>
      </c>
      <c r="K73" s="170">
        <v>0</v>
      </c>
      <c r="L73" s="170">
        <f t="shared" si="5"/>
        <v>0</v>
      </c>
      <c r="M73" s="170">
        <v>0</v>
      </c>
      <c r="N73" s="170">
        <v>0</v>
      </c>
      <c r="O73" s="170">
        <v>0</v>
      </c>
      <c r="P73" s="170">
        <v>0</v>
      </c>
      <c r="Q73" s="170">
        <v>0</v>
      </c>
      <c r="R73" s="170">
        <v>0</v>
      </c>
      <c r="S73" s="171">
        <v>0</v>
      </c>
      <c r="T73" s="170">
        <v>0</v>
      </c>
    </row>
    <row r="74" spans="2:20">
      <c r="B74" s="65" t="s">
        <v>44</v>
      </c>
      <c r="C74" s="64" t="s">
        <v>183</v>
      </c>
      <c r="D74" s="39" t="str">
        <f>$D$16</f>
        <v>year 2022</v>
      </c>
      <c r="E74" s="168">
        <f t="shared" si="3"/>
        <v>0</v>
      </c>
      <c r="F74" s="168">
        <f t="shared" si="4"/>
        <v>0</v>
      </c>
      <c r="G74" s="168">
        <v>0</v>
      </c>
      <c r="H74" s="168">
        <v>0</v>
      </c>
      <c r="I74" s="168">
        <v>0</v>
      </c>
      <c r="J74" s="168">
        <v>0</v>
      </c>
      <c r="K74" s="168">
        <v>0</v>
      </c>
      <c r="L74" s="168">
        <f t="shared" si="5"/>
        <v>0</v>
      </c>
      <c r="M74" s="168">
        <v>0</v>
      </c>
      <c r="N74" s="168">
        <v>0</v>
      </c>
      <c r="O74" s="168">
        <v>0</v>
      </c>
      <c r="P74" s="168">
        <v>0</v>
      </c>
      <c r="Q74" s="168">
        <v>0</v>
      </c>
      <c r="R74" s="168">
        <v>0</v>
      </c>
      <c r="S74" s="169">
        <v>0</v>
      </c>
      <c r="T74" s="168">
        <v>0</v>
      </c>
    </row>
    <row r="75" spans="2:20">
      <c r="C75" s="81"/>
      <c r="D75" s="81" t="str">
        <f>$D$17</f>
        <v>year 2021</v>
      </c>
      <c r="E75" s="170">
        <f t="shared" si="3"/>
        <v>0</v>
      </c>
      <c r="F75" s="170">
        <f t="shared" si="4"/>
        <v>0</v>
      </c>
      <c r="G75" s="170">
        <v>0</v>
      </c>
      <c r="H75" s="170">
        <v>0</v>
      </c>
      <c r="I75" s="170">
        <v>0</v>
      </c>
      <c r="J75" s="170">
        <v>0</v>
      </c>
      <c r="K75" s="170">
        <v>0</v>
      </c>
      <c r="L75" s="170">
        <f t="shared" si="5"/>
        <v>0</v>
      </c>
      <c r="M75" s="170">
        <v>0</v>
      </c>
      <c r="N75" s="170">
        <v>0</v>
      </c>
      <c r="O75" s="170">
        <v>0</v>
      </c>
      <c r="P75" s="170">
        <v>0</v>
      </c>
      <c r="Q75" s="170">
        <v>0</v>
      </c>
      <c r="R75" s="170">
        <v>0</v>
      </c>
      <c r="S75" s="171">
        <v>0</v>
      </c>
      <c r="T75" s="170">
        <v>0</v>
      </c>
    </row>
    <row r="76" spans="2:20">
      <c r="B76" s="65" t="s">
        <v>46</v>
      </c>
      <c r="C76" s="64" t="s">
        <v>8</v>
      </c>
      <c r="D76" s="39" t="str">
        <f>$D$16</f>
        <v>year 2022</v>
      </c>
      <c r="E76" s="168">
        <f t="shared" si="3"/>
        <v>0</v>
      </c>
      <c r="F76" s="168">
        <f t="shared" si="4"/>
        <v>0</v>
      </c>
      <c r="G76" s="168">
        <v>0</v>
      </c>
      <c r="H76" s="168">
        <v>0</v>
      </c>
      <c r="I76" s="168">
        <v>0</v>
      </c>
      <c r="J76" s="168">
        <v>0</v>
      </c>
      <c r="K76" s="168">
        <v>0</v>
      </c>
      <c r="L76" s="168">
        <f t="shared" si="5"/>
        <v>0</v>
      </c>
      <c r="M76" s="168">
        <v>0</v>
      </c>
      <c r="N76" s="168">
        <v>0</v>
      </c>
      <c r="O76" s="168">
        <v>0</v>
      </c>
      <c r="P76" s="168">
        <v>0</v>
      </c>
      <c r="Q76" s="168">
        <v>0</v>
      </c>
      <c r="R76" s="168">
        <v>0</v>
      </c>
      <c r="S76" s="169">
        <v>0</v>
      </c>
      <c r="T76" s="168">
        <v>0</v>
      </c>
    </row>
    <row r="77" spans="2:20">
      <c r="C77" s="81"/>
      <c r="D77" s="81" t="str">
        <f>$D$17</f>
        <v>year 2021</v>
      </c>
      <c r="E77" s="170">
        <f t="shared" si="3"/>
        <v>0</v>
      </c>
      <c r="F77" s="170">
        <f t="shared" si="4"/>
        <v>0</v>
      </c>
      <c r="G77" s="170">
        <v>0</v>
      </c>
      <c r="H77" s="170">
        <v>0</v>
      </c>
      <c r="I77" s="170">
        <v>0</v>
      </c>
      <c r="J77" s="170">
        <v>0</v>
      </c>
      <c r="K77" s="170">
        <v>0</v>
      </c>
      <c r="L77" s="170">
        <f t="shared" si="5"/>
        <v>0</v>
      </c>
      <c r="M77" s="170">
        <v>0</v>
      </c>
      <c r="N77" s="170">
        <v>0</v>
      </c>
      <c r="O77" s="170">
        <v>0</v>
      </c>
      <c r="P77" s="170">
        <v>0</v>
      </c>
      <c r="Q77" s="170">
        <v>0</v>
      </c>
      <c r="R77" s="170">
        <v>0</v>
      </c>
      <c r="S77" s="171">
        <v>0</v>
      </c>
      <c r="T77" s="170">
        <v>0</v>
      </c>
    </row>
    <row r="78" spans="2:20">
      <c r="B78" s="65" t="s">
        <v>45</v>
      </c>
      <c r="C78" s="64" t="s">
        <v>3</v>
      </c>
      <c r="D78" s="39" t="str">
        <f>$D$16</f>
        <v>year 2022</v>
      </c>
      <c r="E78" s="168">
        <f t="shared" si="3"/>
        <v>0</v>
      </c>
      <c r="F78" s="168">
        <f t="shared" si="4"/>
        <v>0</v>
      </c>
      <c r="G78" s="168">
        <v>0</v>
      </c>
      <c r="H78" s="168">
        <v>0</v>
      </c>
      <c r="I78" s="168">
        <v>0</v>
      </c>
      <c r="J78" s="168">
        <v>0</v>
      </c>
      <c r="K78" s="168">
        <v>0</v>
      </c>
      <c r="L78" s="168">
        <f t="shared" si="5"/>
        <v>0</v>
      </c>
      <c r="M78" s="168">
        <v>0</v>
      </c>
      <c r="N78" s="168">
        <v>0</v>
      </c>
      <c r="O78" s="168">
        <v>0</v>
      </c>
      <c r="P78" s="168">
        <v>0</v>
      </c>
      <c r="Q78" s="168">
        <v>0</v>
      </c>
      <c r="R78" s="168">
        <v>0</v>
      </c>
      <c r="S78" s="169">
        <v>0</v>
      </c>
      <c r="T78" s="168">
        <v>0</v>
      </c>
    </row>
    <row r="79" spans="2:20">
      <c r="C79" s="81"/>
      <c r="D79" s="81" t="str">
        <f>$D$17</f>
        <v>year 2021</v>
      </c>
      <c r="E79" s="170">
        <f t="shared" si="3"/>
        <v>0</v>
      </c>
      <c r="F79" s="170">
        <f t="shared" si="4"/>
        <v>0</v>
      </c>
      <c r="G79" s="170">
        <v>0</v>
      </c>
      <c r="H79" s="170">
        <v>0</v>
      </c>
      <c r="I79" s="170">
        <v>0</v>
      </c>
      <c r="J79" s="170">
        <v>0</v>
      </c>
      <c r="K79" s="170">
        <v>0</v>
      </c>
      <c r="L79" s="170">
        <f t="shared" si="5"/>
        <v>0</v>
      </c>
      <c r="M79" s="170">
        <v>0</v>
      </c>
      <c r="N79" s="170">
        <v>0</v>
      </c>
      <c r="O79" s="170">
        <v>0</v>
      </c>
      <c r="P79" s="170">
        <v>0</v>
      </c>
      <c r="Q79" s="170">
        <v>0</v>
      </c>
      <c r="R79" s="170">
        <v>0</v>
      </c>
      <c r="S79" s="171">
        <v>0</v>
      </c>
      <c r="T79" s="170">
        <v>0</v>
      </c>
    </row>
    <row r="80" spans="2:20">
      <c r="B80" s="65" t="s">
        <v>19</v>
      </c>
      <c r="C80" s="64" t="s">
        <v>184</v>
      </c>
      <c r="D80" s="39" t="str">
        <f>$D$16</f>
        <v>year 2022</v>
      </c>
      <c r="E80" s="168">
        <f t="shared" si="3"/>
        <v>0</v>
      </c>
      <c r="F80" s="168">
        <f t="shared" si="4"/>
        <v>0</v>
      </c>
      <c r="G80" s="168">
        <v>0</v>
      </c>
      <c r="H80" s="168">
        <v>0</v>
      </c>
      <c r="I80" s="168">
        <v>0</v>
      </c>
      <c r="J80" s="168">
        <v>0</v>
      </c>
      <c r="K80" s="168">
        <v>0</v>
      </c>
      <c r="L80" s="168">
        <f t="shared" si="5"/>
        <v>0</v>
      </c>
      <c r="M80" s="168">
        <v>0</v>
      </c>
      <c r="N80" s="168">
        <v>0</v>
      </c>
      <c r="O80" s="168">
        <v>0</v>
      </c>
      <c r="P80" s="168">
        <v>0</v>
      </c>
      <c r="Q80" s="168">
        <v>0</v>
      </c>
      <c r="R80" s="168">
        <v>0</v>
      </c>
      <c r="S80" s="169">
        <v>0</v>
      </c>
      <c r="T80" s="168">
        <v>0</v>
      </c>
    </row>
    <row r="81" spans="2:20">
      <c r="C81" s="81"/>
      <c r="D81" s="81" t="str">
        <f>$D$17</f>
        <v>year 2021</v>
      </c>
      <c r="E81" s="170">
        <f t="shared" si="3"/>
        <v>0</v>
      </c>
      <c r="F81" s="170">
        <f t="shared" si="4"/>
        <v>0</v>
      </c>
      <c r="G81" s="170">
        <v>0</v>
      </c>
      <c r="H81" s="170">
        <v>0</v>
      </c>
      <c r="I81" s="170">
        <v>0</v>
      </c>
      <c r="J81" s="170">
        <v>0</v>
      </c>
      <c r="K81" s="170">
        <v>0</v>
      </c>
      <c r="L81" s="170">
        <f t="shared" si="5"/>
        <v>0</v>
      </c>
      <c r="M81" s="170">
        <v>0</v>
      </c>
      <c r="N81" s="170">
        <v>0</v>
      </c>
      <c r="O81" s="170">
        <v>0</v>
      </c>
      <c r="P81" s="170">
        <v>0</v>
      </c>
      <c r="Q81" s="170">
        <v>0</v>
      </c>
      <c r="R81" s="170">
        <v>0</v>
      </c>
      <c r="S81" s="171">
        <v>0</v>
      </c>
      <c r="T81" s="170">
        <v>0</v>
      </c>
    </row>
    <row r="82" spans="2:20">
      <c r="B82" s="65" t="s">
        <v>20</v>
      </c>
      <c r="C82" s="64" t="s">
        <v>185</v>
      </c>
      <c r="D82" s="39" t="str">
        <f>$D$16</f>
        <v>year 2022</v>
      </c>
      <c r="E82" s="168">
        <f t="shared" si="3"/>
        <v>0</v>
      </c>
      <c r="F82" s="168">
        <f t="shared" si="4"/>
        <v>0</v>
      </c>
      <c r="G82" s="168">
        <v>0</v>
      </c>
      <c r="H82" s="168">
        <v>0</v>
      </c>
      <c r="I82" s="168">
        <v>0</v>
      </c>
      <c r="J82" s="168">
        <v>0</v>
      </c>
      <c r="K82" s="168">
        <v>0</v>
      </c>
      <c r="L82" s="168">
        <f t="shared" si="5"/>
        <v>0</v>
      </c>
      <c r="M82" s="168">
        <v>0</v>
      </c>
      <c r="N82" s="168">
        <v>0</v>
      </c>
      <c r="O82" s="168">
        <v>0</v>
      </c>
      <c r="P82" s="168">
        <v>0</v>
      </c>
      <c r="Q82" s="168">
        <v>0</v>
      </c>
      <c r="R82" s="168">
        <v>0</v>
      </c>
      <c r="S82" s="169">
        <v>0</v>
      </c>
      <c r="T82" s="168">
        <v>0</v>
      </c>
    </row>
    <row r="83" spans="2:20">
      <c r="C83" s="81"/>
      <c r="D83" s="81" t="str">
        <f>$D$17</f>
        <v>year 2021</v>
      </c>
      <c r="E83" s="170">
        <f t="shared" si="3"/>
        <v>0</v>
      </c>
      <c r="F83" s="170">
        <f t="shared" si="4"/>
        <v>0</v>
      </c>
      <c r="G83" s="170">
        <v>0</v>
      </c>
      <c r="H83" s="170">
        <v>0</v>
      </c>
      <c r="I83" s="170">
        <v>0</v>
      </c>
      <c r="J83" s="170">
        <v>0</v>
      </c>
      <c r="K83" s="170">
        <v>0</v>
      </c>
      <c r="L83" s="170">
        <f t="shared" si="5"/>
        <v>0</v>
      </c>
      <c r="M83" s="170">
        <v>0</v>
      </c>
      <c r="N83" s="170">
        <v>0</v>
      </c>
      <c r="O83" s="170">
        <v>0</v>
      </c>
      <c r="P83" s="170">
        <v>0</v>
      </c>
      <c r="Q83" s="170">
        <v>0</v>
      </c>
      <c r="R83" s="170">
        <v>0</v>
      </c>
      <c r="S83" s="171">
        <v>0</v>
      </c>
      <c r="T83" s="170">
        <v>0</v>
      </c>
    </row>
    <row r="84" spans="2:20">
      <c r="B84" s="65" t="s">
        <v>22</v>
      </c>
      <c r="C84" s="64" t="s">
        <v>9</v>
      </c>
      <c r="D84" s="39" t="str">
        <f>$D$16</f>
        <v>year 2022</v>
      </c>
      <c r="E84" s="168">
        <f t="shared" si="3"/>
        <v>0</v>
      </c>
      <c r="F84" s="168">
        <f t="shared" si="4"/>
        <v>0</v>
      </c>
      <c r="G84" s="168">
        <v>0</v>
      </c>
      <c r="H84" s="168">
        <v>0</v>
      </c>
      <c r="I84" s="168">
        <v>0</v>
      </c>
      <c r="J84" s="168">
        <v>0</v>
      </c>
      <c r="K84" s="168">
        <v>0</v>
      </c>
      <c r="L84" s="168">
        <f t="shared" si="5"/>
        <v>0</v>
      </c>
      <c r="M84" s="168">
        <v>0</v>
      </c>
      <c r="N84" s="168">
        <v>0</v>
      </c>
      <c r="O84" s="168">
        <v>0</v>
      </c>
      <c r="P84" s="168">
        <v>0</v>
      </c>
      <c r="Q84" s="168">
        <v>0</v>
      </c>
      <c r="R84" s="168">
        <v>0</v>
      </c>
      <c r="S84" s="169">
        <v>0</v>
      </c>
      <c r="T84" s="168">
        <v>0</v>
      </c>
    </row>
    <row r="85" spans="2:20">
      <c r="C85" s="81"/>
      <c r="D85" s="81" t="str">
        <f>$D$17</f>
        <v>year 2021</v>
      </c>
      <c r="E85" s="170">
        <f t="shared" si="3"/>
        <v>0</v>
      </c>
      <c r="F85" s="170">
        <f t="shared" si="4"/>
        <v>0</v>
      </c>
      <c r="G85" s="170">
        <v>0</v>
      </c>
      <c r="H85" s="170">
        <v>0</v>
      </c>
      <c r="I85" s="170">
        <v>0</v>
      </c>
      <c r="J85" s="170">
        <v>0</v>
      </c>
      <c r="K85" s="170">
        <v>0</v>
      </c>
      <c r="L85" s="170">
        <f t="shared" si="5"/>
        <v>0</v>
      </c>
      <c r="M85" s="170">
        <v>0</v>
      </c>
      <c r="N85" s="170">
        <v>0</v>
      </c>
      <c r="O85" s="170">
        <v>0</v>
      </c>
      <c r="P85" s="170">
        <v>0</v>
      </c>
      <c r="Q85" s="170">
        <v>0</v>
      </c>
      <c r="R85" s="170">
        <v>0</v>
      </c>
      <c r="S85" s="171">
        <v>0</v>
      </c>
      <c r="T85" s="170">
        <v>0</v>
      </c>
    </row>
    <row r="86" spans="2:20">
      <c r="B86" s="65" t="s">
        <v>47</v>
      </c>
      <c r="C86" s="64" t="s">
        <v>186</v>
      </c>
      <c r="D86" s="39" t="str">
        <f>$D$16</f>
        <v>year 2022</v>
      </c>
      <c r="E86" s="168">
        <f t="shared" si="3"/>
        <v>0</v>
      </c>
      <c r="F86" s="168">
        <f t="shared" si="4"/>
        <v>0</v>
      </c>
      <c r="G86" s="168">
        <v>0</v>
      </c>
      <c r="H86" s="168">
        <v>0</v>
      </c>
      <c r="I86" s="168">
        <v>0</v>
      </c>
      <c r="J86" s="168">
        <v>0</v>
      </c>
      <c r="K86" s="168">
        <v>0</v>
      </c>
      <c r="L86" s="168">
        <f t="shared" si="5"/>
        <v>0</v>
      </c>
      <c r="M86" s="168">
        <v>0</v>
      </c>
      <c r="N86" s="168">
        <v>0</v>
      </c>
      <c r="O86" s="168">
        <v>0</v>
      </c>
      <c r="P86" s="168">
        <v>0</v>
      </c>
      <c r="Q86" s="168">
        <v>0</v>
      </c>
      <c r="R86" s="168">
        <v>0</v>
      </c>
      <c r="S86" s="169">
        <v>0</v>
      </c>
      <c r="T86" s="168">
        <v>0</v>
      </c>
    </row>
    <row r="87" spans="2:20">
      <c r="C87" s="81"/>
      <c r="D87" s="81" t="str">
        <f>$D$17</f>
        <v>year 2021</v>
      </c>
      <c r="E87" s="170">
        <f t="shared" si="3"/>
        <v>0</v>
      </c>
      <c r="F87" s="170">
        <f t="shared" si="4"/>
        <v>0</v>
      </c>
      <c r="G87" s="170">
        <v>0</v>
      </c>
      <c r="H87" s="170">
        <v>0</v>
      </c>
      <c r="I87" s="170">
        <v>0</v>
      </c>
      <c r="J87" s="170">
        <v>0</v>
      </c>
      <c r="K87" s="170">
        <v>0</v>
      </c>
      <c r="L87" s="170">
        <f t="shared" si="5"/>
        <v>0</v>
      </c>
      <c r="M87" s="170">
        <v>0</v>
      </c>
      <c r="N87" s="170">
        <v>0</v>
      </c>
      <c r="O87" s="170">
        <v>0</v>
      </c>
      <c r="P87" s="170">
        <v>0</v>
      </c>
      <c r="Q87" s="170">
        <v>0</v>
      </c>
      <c r="R87" s="170">
        <v>0</v>
      </c>
      <c r="S87" s="171">
        <v>0</v>
      </c>
      <c r="T87" s="170">
        <v>0</v>
      </c>
    </row>
    <row r="88" spans="2:20">
      <c r="B88" s="65" t="s">
        <v>48</v>
      </c>
      <c r="C88" s="64" t="s">
        <v>187</v>
      </c>
      <c r="D88" s="39" t="str">
        <f>$D$16</f>
        <v>year 2022</v>
      </c>
      <c r="E88" s="168">
        <f t="shared" si="3"/>
        <v>0</v>
      </c>
      <c r="F88" s="168">
        <f t="shared" si="4"/>
        <v>0</v>
      </c>
      <c r="G88" s="168">
        <v>0</v>
      </c>
      <c r="H88" s="168">
        <v>0</v>
      </c>
      <c r="I88" s="168">
        <v>0</v>
      </c>
      <c r="J88" s="168">
        <v>0</v>
      </c>
      <c r="K88" s="168">
        <v>0</v>
      </c>
      <c r="L88" s="168">
        <f t="shared" si="5"/>
        <v>0</v>
      </c>
      <c r="M88" s="168">
        <v>0</v>
      </c>
      <c r="N88" s="168">
        <v>0</v>
      </c>
      <c r="O88" s="168">
        <v>0</v>
      </c>
      <c r="P88" s="168">
        <v>0</v>
      </c>
      <c r="Q88" s="168">
        <v>0</v>
      </c>
      <c r="R88" s="168">
        <v>0</v>
      </c>
      <c r="S88" s="169">
        <v>0</v>
      </c>
      <c r="T88" s="168">
        <v>0</v>
      </c>
    </row>
    <row r="89" spans="2:20">
      <c r="C89" s="81"/>
      <c r="D89" s="81" t="str">
        <f>$D$17</f>
        <v>year 2021</v>
      </c>
      <c r="E89" s="170">
        <f t="shared" si="3"/>
        <v>0</v>
      </c>
      <c r="F89" s="170">
        <f t="shared" si="4"/>
        <v>0</v>
      </c>
      <c r="G89" s="170">
        <v>0</v>
      </c>
      <c r="H89" s="170">
        <v>0</v>
      </c>
      <c r="I89" s="170">
        <v>0</v>
      </c>
      <c r="J89" s="170">
        <v>0</v>
      </c>
      <c r="K89" s="170">
        <v>0</v>
      </c>
      <c r="L89" s="170">
        <f t="shared" si="5"/>
        <v>0</v>
      </c>
      <c r="M89" s="170">
        <v>0</v>
      </c>
      <c r="N89" s="170">
        <v>0</v>
      </c>
      <c r="O89" s="170">
        <v>0</v>
      </c>
      <c r="P89" s="170">
        <v>0</v>
      </c>
      <c r="Q89" s="170">
        <v>0</v>
      </c>
      <c r="R89" s="170">
        <v>0</v>
      </c>
      <c r="S89" s="171">
        <v>0</v>
      </c>
      <c r="T89" s="170">
        <v>0</v>
      </c>
    </row>
    <row r="90" spans="2:20">
      <c r="B90" s="65" t="s">
        <v>49</v>
      </c>
      <c r="C90" s="64" t="s">
        <v>188</v>
      </c>
      <c r="D90" s="39" t="str">
        <f>$D$16</f>
        <v>year 2022</v>
      </c>
      <c r="E90" s="168">
        <f t="shared" si="3"/>
        <v>0</v>
      </c>
      <c r="F90" s="168">
        <f t="shared" si="4"/>
        <v>0</v>
      </c>
      <c r="G90" s="168">
        <v>0</v>
      </c>
      <c r="H90" s="168">
        <v>0</v>
      </c>
      <c r="I90" s="168">
        <v>0</v>
      </c>
      <c r="J90" s="168">
        <v>0</v>
      </c>
      <c r="K90" s="168">
        <v>0</v>
      </c>
      <c r="L90" s="168">
        <f t="shared" si="5"/>
        <v>0</v>
      </c>
      <c r="M90" s="168">
        <v>0</v>
      </c>
      <c r="N90" s="168">
        <v>0</v>
      </c>
      <c r="O90" s="168">
        <v>0</v>
      </c>
      <c r="P90" s="168">
        <v>0</v>
      </c>
      <c r="Q90" s="168">
        <v>0</v>
      </c>
      <c r="R90" s="168">
        <v>0</v>
      </c>
      <c r="S90" s="169">
        <v>0</v>
      </c>
      <c r="T90" s="168">
        <v>0</v>
      </c>
    </row>
    <row r="91" spans="2:20">
      <c r="C91" s="81"/>
      <c r="D91" s="81" t="str">
        <f>$D$17</f>
        <v>year 2021</v>
      </c>
      <c r="E91" s="170">
        <f t="shared" si="3"/>
        <v>0</v>
      </c>
      <c r="F91" s="170">
        <f t="shared" si="4"/>
        <v>0</v>
      </c>
      <c r="G91" s="170">
        <v>0</v>
      </c>
      <c r="H91" s="170">
        <v>0</v>
      </c>
      <c r="I91" s="170">
        <v>0</v>
      </c>
      <c r="J91" s="170">
        <v>0</v>
      </c>
      <c r="K91" s="170">
        <v>0</v>
      </c>
      <c r="L91" s="170">
        <f t="shared" si="5"/>
        <v>0</v>
      </c>
      <c r="M91" s="170">
        <v>0</v>
      </c>
      <c r="N91" s="170">
        <v>0</v>
      </c>
      <c r="O91" s="170">
        <v>0</v>
      </c>
      <c r="P91" s="170">
        <v>0</v>
      </c>
      <c r="Q91" s="170">
        <v>0</v>
      </c>
      <c r="R91" s="170">
        <v>0</v>
      </c>
      <c r="S91" s="171">
        <v>0</v>
      </c>
      <c r="T91" s="170">
        <v>0</v>
      </c>
    </row>
    <row r="92" spans="2:20" ht="20.100000000000001" hidden="1" customHeight="1">
      <c r="C92" s="265" t="str">
        <f>IF(INT(AktJahrMonat) &gt; 201503,"", "Note: The total amount of claims in arrears will be stated from the second quarter 2014 onwards as far as the amount in arrears is at least 5 % of the claim. So far there are no adequate data for the previous periods available.")</f>
        <v/>
      </c>
    </row>
    <row r="93" spans="2:20" ht="6" customHeight="1"/>
  </sheetData>
  <mergeCells count="2">
    <mergeCell ref="S10:S14"/>
    <mergeCell ref="T10:T14"/>
  </mergeCells>
  <phoneticPr fontId="2" type="noConversion"/>
  <printOptions horizontalCentered="1"/>
  <pageMargins left="0.39370078740157483" right="0.39370078740157483" top="0.98425196850393704" bottom="0.98425196850393704" header="0.51181102362204722" footer="0.51181102362204722"/>
  <pageSetup paperSize="9" scale="65" orientation="landscape" r:id="rId1"/>
  <headerFooter alignWithMargins="0">
    <oddFooter>&amp;L&amp;8 &amp;C&amp;8 &amp;R&amp;8page &amp;P</oddFooter>
  </headerFooter>
  <rowBreaks count="1" manualBreakCount="1">
    <brk id="51" min="2" max="19" man="1"/>
  </rowBreaks>
  <ignoredErrors>
    <ignoredError sqref="D19:D91" formula="1"/>
    <ignoredError sqref="L16:L91"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B1:X90"/>
  <sheetViews>
    <sheetView showGridLines="0" showRowColHeaders="0" zoomScale="80" zoomScaleNormal="80" zoomScalePageLayoutView="60" workbookViewId="0"/>
  </sheetViews>
  <sheetFormatPr baseColWidth="10" defaultRowHeight="12.75"/>
  <cols>
    <col min="1" max="1" width="0.85546875" style="8" customWidth="1"/>
    <col min="2" max="2" width="4" style="65" hidden="1" customWidth="1"/>
    <col min="3" max="3" width="26.7109375" style="8" customWidth="1"/>
    <col min="4" max="5" width="11.42578125" style="8"/>
    <col min="6" max="6" width="22.7109375" style="8" customWidth="1"/>
    <col min="7" max="7" width="11.42578125" style="8"/>
    <col min="8" max="8" width="12.140625" style="8" customWidth="1"/>
    <col min="9" max="9" width="12" style="8" customWidth="1"/>
    <col min="10" max="11" width="11.42578125" style="8"/>
    <col min="12" max="12" width="12.140625" style="8" customWidth="1"/>
    <col min="13" max="13" width="12" style="8" customWidth="1"/>
    <col min="14" max="14" width="11.42578125" style="8"/>
    <col min="15" max="16" width="0" style="8" hidden="1" customWidth="1"/>
    <col min="17" max="17" width="12.28515625" style="8" hidden="1" customWidth="1"/>
    <col min="18" max="18" width="12.140625" style="8" hidden="1" customWidth="1"/>
    <col min="19" max="24" width="0" style="8" hidden="1" customWidth="1"/>
    <col min="25" max="16384" width="11.42578125" style="8"/>
  </cols>
  <sheetData>
    <row r="1" spans="2:24" ht="5.0999999999999996" customHeight="1"/>
    <row r="2" spans="2:24">
      <c r="C2" s="261" t="s">
        <v>255</v>
      </c>
    </row>
    <row r="3" spans="2:24" ht="12.75" customHeight="1">
      <c r="C3" s="263"/>
    </row>
    <row r="4" spans="2:24">
      <c r="C4" s="319" t="s">
        <v>307</v>
      </c>
      <c r="D4" s="42"/>
      <c r="E4" s="42"/>
      <c r="F4" s="42"/>
      <c r="G4" s="42"/>
      <c r="H4" s="42"/>
      <c r="I4" s="42"/>
      <c r="J4" s="42"/>
      <c r="K4" s="42"/>
      <c r="L4" s="42"/>
      <c r="M4" s="42"/>
      <c r="N4" s="42"/>
      <c r="O4" s="42"/>
      <c r="R4" s="42"/>
    </row>
    <row r="5" spans="2:24">
      <c r="C5" s="319" t="s">
        <v>308</v>
      </c>
      <c r="D5" s="58"/>
      <c r="E5" s="58"/>
      <c r="F5" s="58"/>
      <c r="G5" s="53"/>
      <c r="H5" s="57"/>
      <c r="I5" s="57"/>
      <c r="J5" s="57"/>
      <c r="K5" s="53"/>
      <c r="L5" s="57"/>
      <c r="M5" s="57"/>
      <c r="N5" s="57"/>
      <c r="O5" s="57"/>
      <c r="P5" s="55"/>
      <c r="Q5" s="55"/>
      <c r="R5" s="57"/>
      <c r="S5" s="55"/>
    </row>
    <row r="6" spans="2:24" ht="15" customHeight="1">
      <c r="C6" s="320" t="str">
        <f>UebInstitutQuartal</f>
        <v>Q1 2022</v>
      </c>
      <c r="D6" s="55"/>
      <c r="E6" s="55"/>
      <c r="F6" s="55"/>
      <c r="G6" s="55"/>
      <c r="H6" s="55"/>
      <c r="I6" s="55"/>
      <c r="J6" s="55"/>
      <c r="K6" s="55"/>
      <c r="L6" s="55"/>
      <c r="M6" s="55"/>
      <c r="N6" s="55"/>
      <c r="O6" s="55"/>
      <c r="P6" s="55"/>
      <c r="Q6" s="55"/>
      <c r="R6" s="55"/>
      <c r="S6" s="55"/>
    </row>
    <row r="7" spans="2:24" ht="24.95" customHeight="1">
      <c r="C7" s="54"/>
      <c r="D7" s="54"/>
      <c r="E7" s="54"/>
      <c r="F7" s="54"/>
      <c r="G7" s="54"/>
      <c r="H7" s="54"/>
      <c r="I7" s="54"/>
      <c r="J7" s="54"/>
      <c r="K7" s="54"/>
      <c r="L7" s="54"/>
      <c r="M7" s="54"/>
      <c r="N7" s="54"/>
      <c r="O7" s="54"/>
      <c r="P7" s="54"/>
      <c r="Q7" s="54"/>
      <c r="R7" s="54"/>
      <c r="S7" s="54"/>
    </row>
    <row r="8" spans="2:24" ht="22.5" customHeight="1">
      <c r="C8" s="54"/>
      <c r="D8" s="54"/>
      <c r="E8" s="321" t="s">
        <v>189</v>
      </c>
      <c r="F8" s="322"/>
      <c r="G8" s="323"/>
      <c r="H8" s="323"/>
      <c r="I8" s="323"/>
      <c r="J8" s="323"/>
      <c r="K8" s="323"/>
      <c r="L8" s="323"/>
      <c r="M8" s="323"/>
      <c r="N8" s="324"/>
      <c r="O8" s="321" t="s">
        <v>207</v>
      </c>
      <c r="P8" s="323"/>
      <c r="Q8" s="323"/>
      <c r="R8" s="323"/>
      <c r="S8" s="324"/>
      <c r="T8" s="377" t="s">
        <v>208</v>
      </c>
      <c r="U8" s="378"/>
      <c r="V8" s="378"/>
      <c r="W8" s="378"/>
      <c r="X8" s="379"/>
    </row>
    <row r="9" spans="2:24" ht="12.75" customHeight="1">
      <c r="C9" s="54"/>
      <c r="D9" s="54"/>
      <c r="E9" s="185" t="s">
        <v>147</v>
      </c>
      <c r="F9" s="290"/>
      <c r="G9" s="307" t="s">
        <v>262</v>
      </c>
      <c r="H9" s="61"/>
      <c r="I9" s="61"/>
      <c r="J9" s="314"/>
      <c r="K9" s="312" t="s">
        <v>263</v>
      </c>
      <c r="L9" s="61"/>
      <c r="M9" s="61"/>
      <c r="N9" s="186"/>
      <c r="O9" s="198" t="s">
        <v>147</v>
      </c>
      <c r="P9" s="307" t="s">
        <v>191</v>
      </c>
      <c r="Q9" s="61"/>
      <c r="R9" s="61"/>
      <c r="S9" s="186"/>
      <c r="T9" s="198" t="str">
        <f>O9</f>
        <v>Total</v>
      </c>
      <c r="U9" s="307" t="str">
        <f>P9</f>
        <v>thereof</v>
      </c>
      <c r="V9" s="61"/>
      <c r="W9" s="61"/>
      <c r="X9" s="186"/>
    </row>
    <row r="10" spans="2:24" s="10" customFormat="1" ht="33.6" customHeight="1">
      <c r="B10" s="70"/>
      <c r="C10" s="67"/>
      <c r="D10" s="67"/>
      <c r="E10" s="187"/>
      <c r="F10" s="295" t="s">
        <v>248</v>
      </c>
      <c r="G10" s="69" t="s">
        <v>155</v>
      </c>
      <c r="H10" s="69" t="s">
        <v>204</v>
      </c>
      <c r="I10" s="69" t="s">
        <v>205</v>
      </c>
      <c r="J10" s="315" t="s">
        <v>206</v>
      </c>
      <c r="K10" s="313" t="s">
        <v>155</v>
      </c>
      <c r="L10" s="69" t="s">
        <v>204</v>
      </c>
      <c r="M10" s="69" t="s">
        <v>205</v>
      </c>
      <c r="N10" s="188" t="s">
        <v>206</v>
      </c>
      <c r="O10" s="199"/>
      <c r="P10" s="69" t="s">
        <v>155</v>
      </c>
      <c r="Q10" s="69" t="s">
        <v>204</v>
      </c>
      <c r="R10" s="69" t="s">
        <v>205</v>
      </c>
      <c r="S10" s="188" t="s">
        <v>206</v>
      </c>
      <c r="T10" s="199"/>
      <c r="U10" s="69" t="str">
        <f>P10</f>
        <v>State</v>
      </c>
      <c r="V10" s="69" t="str">
        <f>Q10</f>
        <v>Regional authorities</v>
      </c>
      <c r="W10" s="69" t="str">
        <f>R10</f>
        <v>Local authorities</v>
      </c>
      <c r="X10" s="188" t="str">
        <f>S10</f>
        <v>Other debtors</v>
      </c>
    </row>
    <row r="11" spans="2:24">
      <c r="B11" s="271" t="s">
        <v>154</v>
      </c>
      <c r="C11" s="48" t="s">
        <v>155</v>
      </c>
      <c r="D11" s="49" t="str">
        <f>AktQuartKurz</f>
        <v>Q1</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c r="B12" s="65" t="s">
        <v>11</v>
      </c>
      <c r="C12" s="64" t="s">
        <v>156</v>
      </c>
      <c r="D12" s="39" t="str">
        <f>"year " &amp; AktJahr</f>
        <v>year 2022</v>
      </c>
      <c r="E12" s="191">
        <f>SUM(G12:N12)</f>
        <v>0</v>
      </c>
      <c r="F12" s="292">
        <f>SUM(F14,F16,F18,F20,F22,F24,F26,F28,F30,F32,F34,F36,F38,F40,F42,F44,F46,F48,F50,F52,F54,F56,F58,F60,F62,F64,F66,F68,F70,F72,F74,F76,F78,F80,F82,F84,F86)</f>
        <v>0</v>
      </c>
      <c r="G12" s="168">
        <f>SUM(G14,G16,G18,G20,G22,G24,G26,G28,G30,G32,G34,G36,G38,G40,G42,G44,G46,G48,G50,G52,G54,G56,G58,G60,G62,G64,G66,G68,G70,G72,G74,G76,G78,G80,G82,G84,G86)</f>
        <v>0</v>
      </c>
      <c r="H12" s="168">
        <f>SUM(H14,H16,H18,H20,H22,H24,H26,H28,H30,H32,H34,H36,H38,H40,H42,H44,H46,H48,H50,H52,H54,H56,H58,H60,H62,H64,H66,H68,H70,H72,H74,H76,H78,H80,H82,H84,H86)</f>
        <v>0</v>
      </c>
      <c r="I12" s="168">
        <f>SUM(I14,I16,I18,I20,I22,I24,I26,I28,I30,I32,I34,I36,I38,I40,I42,I44,I46,I48,I50,I52,I54,I56,I58,I60,I62,I64,I66,I68,I70,I72,I74,I76,I78,I80,I82,I84,I86)</f>
        <v>0</v>
      </c>
      <c r="J12" s="309">
        <f>SUM(J14,J16,J18,J20,J22,J24,J26,J28,J30,J32,J34,J36,J38,J40,J42,J44,J46,J48,J50,J52,J54,J56,J58,J60,J62,J64,J66,J68,J70,J72,J74,J76,J78,J80,J82,J84,J86)</f>
        <v>0</v>
      </c>
      <c r="K12" s="292">
        <f>SUM(K14,K16,K18,K20,K22,K24,K26,K28,K30,K32,K34,K36,K38,K40,K42,K44,K46,K48,K50,K52,K54,K56,K58,K60,K62,K64,K66,K68,K70,K72,K74,K76,K78,K80,K82,K84,K86)</f>
        <v>0</v>
      </c>
      <c r="L12" s="168">
        <f>SUM(L14,L16,L18,L20,L22,L24,L26,L28,L30,L32,L34,L36,L38,L40,L42,L44,L46,L48,L50,L52,L54,L56,L58,L60,L62,L64,L66,L68,L70,L72,L74,L76,L78,L80,L82,L84,L86)</f>
        <v>0</v>
      </c>
      <c r="M12" s="168">
        <f>SUM(M14,M16,M18,M20,M22,M24,M26,M28,M30,M32,M34,M36,M38,M40,M42,M44,M46,M48,M50,M52,M54,M56,M58,M60,M62,M64,M66,M68,M70,M72,M74,M76,M78,M80,M82,M84,M86)</f>
        <v>0</v>
      </c>
      <c r="N12" s="192">
        <f>SUM(N14,N16,N18,N20,N22,N24,N26,N28,N30,N32,N34,N36,N38,N40,N42,N44,N46,N48,N50,N52,N54,N56,N58,N60,N62,N64,N66,N68,N70,N72,N74,N76,N78,N80,N82,N84,N86)</f>
        <v>0</v>
      </c>
      <c r="O12" s="191">
        <f>SUM(P12:S12)</f>
        <v>0</v>
      </c>
      <c r="P12" s="168">
        <f>SUM(P14,P16,P18,P20,P22,P24,P26,P28,P30,P32,P34,P36,P38,P40,P42,P44,P46,P48,P50,P52,P54,P56,P58,P60,P62,P64,P66,P68,P70,P72,P74,P76,P78,P80,P82,P84,P86)</f>
        <v>0</v>
      </c>
      <c r="Q12" s="168">
        <f>SUM(Q14,Q16,Q18,Q20,Q22,Q24,Q26,Q28,Q30,Q32,Q34,Q36,Q38,Q40,Q42,Q44,Q46,Q48,Q50,Q52,Q54,Q56,Q58,Q60,Q62,Q64,Q66,Q68,Q70,Q72,Q74,Q76,Q78,Q80,Q82,Q84,Q86)</f>
        <v>0</v>
      </c>
      <c r="R12" s="168">
        <f>SUM(R14,R16,R18,R20,R22,R24,R26,R28,R30,R32,R34,R36,R38,R40,R42,R44,R46,R48,R50,R52,R54,R56,R58,R60,R62,R64,R66,R68,R70,R72,R74,R76,R78,R80,R82,R84,R86)</f>
        <v>0</v>
      </c>
      <c r="S12" s="192">
        <f>SUM(S14,S16,S18,S20,S22,S24,S26,S28,S30,S32,S34,S36,S38,S40,S42,S44,S46,S48,S50,S52,S54,S56,S58,S60,S62,S64,S66,S68,S70,S72,S74,S76,S78,S80,S82,S84,S86)</f>
        <v>0</v>
      </c>
      <c r="T12" s="191">
        <f>SUM(U12:X12)</f>
        <v>0</v>
      </c>
      <c r="U12" s="168">
        <f>SUM(U14,U16,U18,U20,U22,U24,U26,U28,U30,U32,U34,U36,U38,U40,U42,U44,U46,U48,U50,U52,U54,U56,U58,U60,U62,U64,U66,U68,U70,U72,U74,U76,U78,U80,U82,U84,U86)</f>
        <v>0</v>
      </c>
      <c r="V12" s="168">
        <f>SUM(V14,V16,V18,V20,V22,V24,V26,V28,V30,V32,V34,V36,V38,V40,V42,V44,V46,V48,V50,V52,V54,V56,V58,V60,V62,V64,V66,V68,V70,V72,V74,V76,V78,V80,V82,V84,V86)</f>
        <v>0</v>
      </c>
      <c r="W12" s="168">
        <f>SUM(W14,W16,W18,W20,W22,W24,W26,W28,W30,W32,W34,W36,W38,W40,W42,W44,W46,W48,W50,W52,W54,W56,W58,W60,W62,W64,W66,W68,W70,W72,W74,W76,W78,W80,W82,W84,W86)</f>
        <v>0</v>
      </c>
      <c r="X12" s="192">
        <f>SUM(X14,X16,X18,X20,X22,X24,X26,X28,X30,X32,X34,X36,X38,X40,X42,X44,X46,X48,X50,X52,X54,X56,X58,X60,X62,X64,X66,X68,X70,X72,X74,X76,X78,X80,X82,X84,X86)</f>
        <v>0</v>
      </c>
    </row>
    <row r="13" spans="2:24">
      <c r="C13" s="48"/>
      <c r="D13" s="48" t="str">
        <f>"year " &amp; (AktJahr-1)</f>
        <v>year 2021</v>
      </c>
      <c r="E13" s="193">
        <f t="shared" ref="E13:E76" si="0">SUM(G13:N13)</f>
        <v>0</v>
      </c>
      <c r="F13" s="293">
        <f>SUM(F15,F17,F19,F21,F23,F25,F27,F29,F31,F33,F35,F37,F39,F41,F43,F45,F47,F49,F51,F53,F55,F57,F59,F61,F63,F65,F67,F69,F71,F73,F75,F77,F79,F81,F83,F85,F87)</f>
        <v>0</v>
      </c>
      <c r="G13" s="172">
        <f>SUM(G15,G17,G19,G21,G23,G25,G27,G29,G31,G33,G35,G37,G39,G41,G43,G45,G47,G49,G51,G53,G55,G57,G59,G61,G63,G65,G67,G69,G71,G73,G75,G77,G79,G81,G83,G85,G87)</f>
        <v>0</v>
      </c>
      <c r="H13" s="172">
        <f>SUM(H15,H17,H19,H21,H23,H25,H27,H29,H31,H33,H35,H37,H39,H41,H43,H45,H47,H49,H51,H53,H55,H57,H59,H61,H63,H65,H67,H69,H71,H73,H75,H77,H79,H81,H83,H85,H87)</f>
        <v>0</v>
      </c>
      <c r="I13" s="172">
        <f>SUM(I15,I17,I19,I21,I23,I25,I27,I29,I31,I33,I35,I37,I39,I41,I43,I45,I47,I49,I51,I53,I55,I57,I59,I61,I63,I65,I67,I69,I71,I73,I75,I77,I79,I81,I83,I85,I87)</f>
        <v>0</v>
      </c>
      <c r="J13" s="310">
        <f>SUM(J15,J17,J19,J21,J23,J25,J27,J29,J31,J33,J35,J37,J39,J41,J43,J45,J47,J49,J51,J53,J55,J57,J59,J61,J63,J65,J67,J69,J71,J73,J75,J77,J79,J81,J83,J85,J87)</f>
        <v>0</v>
      </c>
      <c r="K13" s="293">
        <f>SUM(K15,K17,K19,K21,K23,K25,K27,K29,K31,K33,K35,K37,K39,K41,K43,K45,K47,K49,K51,K53,K55,K57,K59,K61,K63,K65,K67,K69,K71,K73,K75,K77,K79,K81,K83,K85,K87)</f>
        <v>0</v>
      </c>
      <c r="L13" s="172">
        <f>SUM(L15,L17,L19,L21,L23,L25,L27,L29,L31,L33,L35,L37,L39,L41,L43,L45,L47,L49,L51,L53,L55,L57,L59,L61,L63,L65,L67,L69,L71,L73,L75,L77,L79,L81,L83,L85,L87)</f>
        <v>0</v>
      </c>
      <c r="M13" s="172">
        <f>SUM(M15,M17,M19,M21,M23,M25,M27,M29,M31,M33,M35,M37,M39,M41,M43,M45,M47,M49,M51,M53,M55,M57,M59,M61,M63,M65,M67,M69,M71,M73,M75,M77,M79,M81,M83,M85,M87)</f>
        <v>0</v>
      </c>
      <c r="N13" s="194">
        <f>SUM(N15,N17,N19,N21,N23,N25,N27,N29,N31,N33,N35,N37,N39,N41,N43,N45,N47,N49,N51,N53,N55,N57,N59,N61,N63,N65,N67,N69,N71,N73,N75,N77,N79,N81,N83,N85,N87)</f>
        <v>0</v>
      </c>
      <c r="O13" s="193">
        <f t="shared" ref="O13:O76" si="1">SUM(P13:S13)</f>
        <v>0</v>
      </c>
      <c r="P13" s="172">
        <f>SUM(P15,P17,P19,P21,P23,P25,P27,P29,P31,P33,P35,P37,P39,P41,P43,P45,P47,P49,P51,P53,P55,P57,P59,P61,P63,P65,P67,P69,P71,P73,P75,P77,P79,P81,P83,P85,P87)</f>
        <v>0</v>
      </c>
      <c r="Q13" s="172">
        <f>SUM(Q15,Q17,Q19,Q21,Q23,Q25,Q27,Q29,Q31,Q33,Q35,Q37,Q39,Q41,Q43,Q45,Q47,Q49,Q51,Q53,Q55,Q57,Q59,Q61,Q63,Q65,Q67,Q69,Q71,Q73,Q75,Q77,Q79,Q81,Q83,Q85,Q87)</f>
        <v>0</v>
      </c>
      <c r="R13" s="172">
        <f>SUM(R15,R17,R19,R21,R23,R25,R27,R29,R31,R33,R35,R37,R39,R41,R43,R45,R47,R49,R51,R53,R55,R57,R59,R61,R63,R65,R67,R69,R71,R73,R75,R77,R79,R81,R83,R85,R87)</f>
        <v>0</v>
      </c>
      <c r="S13" s="194">
        <f>SUM(S15,S17,S19,S21,S23,S25,S27,S29,S31,S33,S35,S37,S39,S41,S43,S45,S47,S49,S51,S53,S55,S57,S59,S61,S63,S65,S67,S69,S71,S73,S75,S77,S79,S81,S83,S85,S87)</f>
        <v>0</v>
      </c>
      <c r="T13" s="193">
        <f t="shared" ref="T13:T76" si="2">SUM(U13:X13)</f>
        <v>0</v>
      </c>
      <c r="U13" s="172">
        <f>SUM(U15,U17,U19,U21,U23,U25,U27,U29,U31,U33,U35,U37,U39,U41,U43,U45,U47,U49,U51,U53,U55,U57,U59,U61,U63,U65,U67,U69,U71,U73,U75,U77,U79,U81,U83,U85,U87)</f>
        <v>0</v>
      </c>
      <c r="V13" s="172">
        <f>SUM(V15,V17,V19,V21,V23,V25,V27,V29,V31,V33,V35,V37,V39,V41,V43,V45,V47,V49,V51,V53,V55,V57,V59,V61,V63,V65,V67,V69,V71,V73,V75,V77,V79,V81,V83,V85,V87)</f>
        <v>0</v>
      </c>
      <c r="W13" s="172">
        <f>SUM(W15,W17,W19,W21,W23,W25,W27,W29,W31,W33,W35,W37,W39,W41,W43,W45,W47,W49,W51,W53,W55,W57,W59,W61,W63,W65,W67,W69,W71,W73,W75,W77,W79,W81,W83,W85,W87)</f>
        <v>0</v>
      </c>
      <c r="X13" s="194">
        <f>SUM(X15,X17,X19,X21,X23,X25,X27,X29,X31,X33,X35,X37,X39,X41,X43,X45,X47,X49,X51,X53,X55,X57,X59,X61,X63,X65,X67,X69,X71,X73,X75,X77,X79,X81,X83,X85,X87)</f>
        <v>0</v>
      </c>
    </row>
    <row r="14" spans="2:24">
      <c r="B14" s="65" t="s">
        <v>12</v>
      </c>
      <c r="C14" s="64" t="s">
        <v>157</v>
      </c>
      <c r="D14" s="39" t="str">
        <f>$D$12</f>
        <v>year 2022</v>
      </c>
      <c r="E14" s="191">
        <f t="shared" si="0"/>
        <v>0</v>
      </c>
      <c r="F14" s="292"/>
      <c r="G14" s="168">
        <v>0</v>
      </c>
      <c r="H14" s="168">
        <v>0</v>
      </c>
      <c r="I14" s="168">
        <v>0</v>
      </c>
      <c r="J14" s="309">
        <v>0</v>
      </c>
      <c r="K14" s="292">
        <v>0</v>
      </c>
      <c r="L14" s="168">
        <v>0</v>
      </c>
      <c r="M14" s="168">
        <v>0</v>
      </c>
      <c r="N14" s="192">
        <v>0</v>
      </c>
      <c r="O14" s="191">
        <f t="shared" si="1"/>
        <v>0</v>
      </c>
      <c r="P14" s="168">
        <v>0</v>
      </c>
      <c r="Q14" s="168">
        <v>0</v>
      </c>
      <c r="R14" s="168">
        <v>0</v>
      </c>
      <c r="S14" s="192">
        <v>0</v>
      </c>
      <c r="T14" s="191">
        <f t="shared" si="2"/>
        <v>0</v>
      </c>
      <c r="U14" s="168">
        <v>0</v>
      </c>
      <c r="V14" s="168">
        <v>0</v>
      </c>
      <c r="W14" s="168">
        <v>0</v>
      </c>
      <c r="X14" s="192">
        <v>0</v>
      </c>
    </row>
    <row r="15" spans="2:24">
      <c r="C15" s="48"/>
      <c r="D15" s="48" t="str">
        <f>$D$13</f>
        <v>year 2021</v>
      </c>
      <c r="E15" s="193">
        <f t="shared" si="0"/>
        <v>0</v>
      </c>
      <c r="F15" s="293"/>
      <c r="G15" s="172">
        <v>0</v>
      </c>
      <c r="H15" s="172">
        <v>0</v>
      </c>
      <c r="I15" s="172">
        <v>0</v>
      </c>
      <c r="J15" s="310">
        <v>0</v>
      </c>
      <c r="K15" s="293">
        <v>0</v>
      </c>
      <c r="L15" s="172">
        <v>0</v>
      </c>
      <c r="M15" s="172">
        <v>0</v>
      </c>
      <c r="N15" s="194">
        <v>0</v>
      </c>
      <c r="O15" s="193">
        <f t="shared" si="1"/>
        <v>0</v>
      </c>
      <c r="P15" s="172">
        <v>0</v>
      </c>
      <c r="Q15" s="172">
        <v>0</v>
      </c>
      <c r="R15" s="172">
        <v>0</v>
      </c>
      <c r="S15" s="194">
        <v>0</v>
      </c>
      <c r="T15" s="193">
        <f t="shared" si="2"/>
        <v>0</v>
      </c>
      <c r="U15" s="172">
        <v>0</v>
      </c>
      <c r="V15" s="172">
        <v>0</v>
      </c>
      <c r="W15" s="172">
        <v>0</v>
      </c>
      <c r="X15" s="194">
        <v>0</v>
      </c>
    </row>
    <row r="16" spans="2:24">
      <c r="B16" s="66" t="s">
        <v>36</v>
      </c>
      <c r="C16" s="64" t="s">
        <v>158</v>
      </c>
      <c r="D16" s="39" t="str">
        <f>$D$12</f>
        <v>year 2022</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2:24">
      <c r="C17" s="49"/>
      <c r="D17" s="48" t="str">
        <f>$D$13</f>
        <v>year 2021</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c r="B18" s="66" t="s">
        <v>24</v>
      </c>
      <c r="C18" s="64" t="s">
        <v>159</v>
      </c>
      <c r="D18" s="39" t="str">
        <f>$D$12</f>
        <v>year 2022</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2:24">
      <c r="C19" s="48"/>
      <c r="D19" s="48" t="str">
        <f>$D$13</f>
        <v>year 2021</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c r="B20" s="66" t="s">
        <v>30</v>
      </c>
      <c r="C20" s="64" t="s">
        <v>160</v>
      </c>
      <c r="D20" s="39" t="str">
        <f>$D$12</f>
        <v>year 2022</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2:24">
      <c r="C21" s="49"/>
      <c r="D21" s="48" t="str">
        <f>$D$13</f>
        <v>year 2021</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c r="B22" s="66" t="s">
        <v>29</v>
      </c>
      <c r="C22" s="64" t="s">
        <v>161</v>
      </c>
      <c r="D22" s="39" t="str">
        <f>$D$12</f>
        <v>year 2022</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2:24">
      <c r="C23" s="48"/>
      <c r="D23" s="48" t="str">
        <f>$D$13</f>
        <v>year 2021</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c r="B24" s="66" t="s">
        <v>42</v>
      </c>
      <c r="C24" s="64" t="s">
        <v>162</v>
      </c>
      <c r="D24" s="39" t="str">
        <f>$D$12</f>
        <v>year 2022</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2:24">
      <c r="C25" s="48"/>
      <c r="D25" s="48" t="str">
        <f>$D$13</f>
        <v>year 2021</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c r="B26" s="65" t="s">
        <v>31</v>
      </c>
      <c r="C26" s="64" t="s">
        <v>163</v>
      </c>
      <c r="D26" s="39" t="str">
        <f>$D$12</f>
        <v>year 2022</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2:24">
      <c r="C27" s="48"/>
      <c r="D27" s="48" t="str">
        <f>$D$13</f>
        <v>year 2021</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c r="B28" s="65" t="s">
        <v>32</v>
      </c>
      <c r="C28" s="64" t="s">
        <v>164</v>
      </c>
      <c r="D28" s="39" t="str">
        <f>$D$12</f>
        <v>year 2022</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2:24">
      <c r="C29" s="48"/>
      <c r="D29" s="48" t="str">
        <f>$D$13</f>
        <v>year 2021</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c r="B30" s="65" t="s">
        <v>13</v>
      </c>
      <c r="C30" s="64" t="s">
        <v>165</v>
      </c>
      <c r="D30" s="39" t="str">
        <f>$D$12</f>
        <v>year 2022</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2:24">
      <c r="C31" s="48"/>
      <c r="D31" s="48" t="str">
        <f>$D$13</f>
        <v>year 2021</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c r="B32" s="65" t="s">
        <v>14</v>
      </c>
      <c r="C32" s="64" t="s">
        <v>166</v>
      </c>
      <c r="D32" s="39" t="str">
        <f>$D$12</f>
        <v>year 2022</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2:24">
      <c r="C33" s="48"/>
      <c r="D33" s="48" t="str">
        <f>$D$13</f>
        <v>year 2021</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c r="B34" s="65" t="s">
        <v>15</v>
      </c>
      <c r="C34" s="64" t="s">
        <v>167</v>
      </c>
      <c r="D34" s="39" t="str">
        <f>$D$12</f>
        <v>year 2022</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2:24">
      <c r="C35" s="48"/>
      <c r="D35" s="48" t="str">
        <f>$D$13</f>
        <v>year 2021</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c r="B36" s="65" t="s">
        <v>25</v>
      </c>
      <c r="C36" s="64" t="s">
        <v>168</v>
      </c>
      <c r="D36" s="39" t="str">
        <f>$D$12</f>
        <v>year 2022</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2:24">
      <c r="C37" s="48"/>
      <c r="D37" s="48" t="str">
        <f>$D$13</f>
        <v>year 2021</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c r="B38" s="65" t="s">
        <v>43</v>
      </c>
      <c r="C38" s="64" t="s">
        <v>169</v>
      </c>
      <c r="D38" s="39" t="str">
        <f>$D$12</f>
        <v>year 2022</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2:24">
      <c r="C39" s="48"/>
      <c r="D39" s="48" t="str">
        <f>$D$13</f>
        <v>year 2021</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c r="B40" s="65" t="s">
        <v>16</v>
      </c>
      <c r="C40" s="64" t="s">
        <v>170</v>
      </c>
      <c r="D40" s="39" t="str">
        <f>$D$12</f>
        <v>year 2022</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2:24">
      <c r="C41" s="48"/>
      <c r="D41" s="48" t="str">
        <f>$D$13</f>
        <v>year 2021</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c r="B42" s="65" t="s">
        <v>26</v>
      </c>
      <c r="C42" s="64" t="s">
        <v>171</v>
      </c>
      <c r="D42" s="39" t="str">
        <f>$D$12</f>
        <v>year 2022</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2:24">
      <c r="C43" s="48"/>
      <c r="D43" s="48" t="str">
        <f>$D$13</f>
        <v>year 2021</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c r="B44" s="65" t="s">
        <v>33</v>
      </c>
      <c r="C44" s="64" t="s">
        <v>172</v>
      </c>
      <c r="D44" s="39" t="str">
        <f>$D$12</f>
        <v>year 2022</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2:24">
      <c r="C45" s="48"/>
      <c r="D45" s="48" t="str">
        <f>$D$13</f>
        <v>year 2021</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c r="B46" s="65" t="s">
        <v>34</v>
      </c>
      <c r="C46" s="64" t="s">
        <v>173</v>
      </c>
      <c r="D46" s="39" t="str">
        <f>$D$12</f>
        <v>year 2022</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2:24">
      <c r="C47" s="48"/>
      <c r="D47" s="48" t="str">
        <f>$D$13</f>
        <v>year 2021</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c r="B48" s="65" t="s">
        <v>35</v>
      </c>
      <c r="C48" s="64" t="s">
        <v>174</v>
      </c>
      <c r="D48" s="39" t="str">
        <f>$D$12</f>
        <v>year 2022</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2:24">
      <c r="C49" s="48"/>
      <c r="D49" s="48" t="str">
        <f>$D$13</f>
        <v>year 2021</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c r="B50" s="65" t="s">
        <v>27</v>
      </c>
      <c r="C50" s="64" t="s">
        <v>1</v>
      </c>
      <c r="D50" s="39" t="str">
        <f>$D$12</f>
        <v>year 2022</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2:24">
      <c r="C51" s="48"/>
      <c r="D51" s="48" t="str">
        <f>$D$13</f>
        <v>year 2021</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c r="B52" s="65" t="s">
        <v>18</v>
      </c>
      <c r="C52" s="64" t="s">
        <v>175</v>
      </c>
      <c r="D52" s="39" t="str">
        <f>$D$12</f>
        <v>year 2022</v>
      </c>
      <c r="E52" s="191">
        <f t="shared" si="0"/>
        <v>0</v>
      </c>
      <c r="F52" s="292"/>
      <c r="G52" s="168">
        <v>0</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2:24">
      <c r="C53" s="48"/>
      <c r="D53" s="48" t="str">
        <f>$D$13</f>
        <v>year 2021</v>
      </c>
      <c r="E53" s="193">
        <f t="shared" si="0"/>
        <v>0</v>
      </c>
      <c r="F53" s="293"/>
      <c r="G53" s="172">
        <v>0</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c r="B54" s="65" t="s">
        <v>37</v>
      </c>
      <c r="C54" s="64" t="s">
        <v>176</v>
      </c>
      <c r="D54" s="39" t="str">
        <f>$D$12</f>
        <v>year 2022</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2:24">
      <c r="C55" s="48"/>
      <c r="D55" s="48" t="str">
        <f>$D$13</f>
        <v>year 2021</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c r="B56" s="65" t="s">
        <v>28</v>
      </c>
      <c r="C56" s="64" t="s">
        <v>2</v>
      </c>
      <c r="D56" s="39" t="str">
        <f>$D$12</f>
        <v>year 2022</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2:24">
      <c r="C57" s="48"/>
      <c r="D57" s="48" t="str">
        <f>$D$13</f>
        <v>year 2021</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c r="B58" s="65" t="s">
        <v>38</v>
      </c>
      <c r="C58" s="64" t="s">
        <v>177</v>
      </c>
      <c r="D58" s="39" t="str">
        <f>$D$12</f>
        <v>year 2022</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2:24">
      <c r="C59" s="48"/>
      <c r="D59" s="48" t="str">
        <f>$D$13</f>
        <v>year 2021</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c r="B60" s="65" t="s">
        <v>40</v>
      </c>
      <c r="C60" s="64" t="s">
        <v>178</v>
      </c>
      <c r="D60" s="39" t="str">
        <f>$D$12</f>
        <v>year 2022</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2:24">
      <c r="C61" s="48"/>
      <c r="D61" s="48" t="str">
        <f>$D$13</f>
        <v>year 2021</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c r="B62" s="65" t="s">
        <v>41</v>
      </c>
      <c r="C62" s="64" t="s">
        <v>179</v>
      </c>
      <c r="D62" s="39" t="str">
        <f>$D$12</f>
        <v>year 2022</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2:24">
      <c r="C63" s="48"/>
      <c r="D63" s="48" t="str">
        <f>$D$13</f>
        <v>year 2021</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c r="B64" s="65" t="s">
        <v>21</v>
      </c>
      <c r="C64" s="64" t="s">
        <v>180</v>
      </c>
      <c r="D64" s="39" t="str">
        <f>$D$12</f>
        <v>year 2022</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2:24">
      <c r="C65" s="48"/>
      <c r="D65" s="48" t="str">
        <f>$D$13</f>
        <v>year 2021</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c r="B66" s="65" t="s">
        <v>39</v>
      </c>
      <c r="C66" s="64" t="s">
        <v>181</v>
      </c>
      <c r="D66" s="39" t="str">
        <f>$D$12</f>
        <v>year 2022</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2:24">
      <c r="C67" s="48"/>
      <c r="D67" s="48" t="str">
        <f>$D$13</f>
        <v>year 2021</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c r="B68" s="65" t="s">
        <v>17</v>
      </c>
      <c r="C68" s="64" t="s">
        <v>182</v>
      </c>
      <c r="D68" s="39" t="str">
        <f>$D$12</f>
        <v>year 2022</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2:24">
      <c r="C69" s="48"/>
      <c r="D69" s="48" t="str">
        <f>$D$13</f>
        <v>year 2021</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c r="B70" s="65" t="s">
        <v>44</v>
      </c>
      <c r="C70" s="64" t="s">
        <v>183</v>
      </c>
      <c r="D70" s="39" t="str">
        <f>$D$12</f>
        <v>year 2022</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2:24">
      <c r="C71" s="48"/>
      <c r="D71" s="48" t="str">
        <f>$D$13</f>
        <v>year 2021</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c r="B72" s="65" t="s">
        <v>46</v>
      </c>
      <c r="C72" s="64" t="s">
        <v>8</v>
      </c>
      <c r="D72" s="39" t="str">
        <f>$D$12</f>
        <v>year 2022</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2:24">
      <c r="C73" s="48"/>
      <c r="D73" s="48" t="str">
        <f>$D$13</f>
        <v>year 2021</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c r="B74" s="65" t="s">
        <v>45</v>
      </c>
      <c r="C74" s="64" t="s">
        <v>3</v>
      </c>
      <c r="D74" s="39" t="str">
        <f>$D$12</f>
        <v>year 2022</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2:24">
      <c r="C75" s="48"/>
      <c r="D75" s="48" t="str">
        <f>$D$13</f>
        <v>year 2021</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c r="B76" s="65" t="s">
        <v>19</v>
      </c>
      <c r="C76" s="64" t="s">
        <v>184</v>
      </c>
      <c r="D76" s="39" t="str">
        <f>$D$12</f>
        <v>year 2022</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2:24">
      <c r="C77" s="48"/>
      <c r="D77" s="48" t="str">
        <f>$D$13</f>
        <v>year 2021</v>
      </c>
      <c r="E77" s="193">
        <f t="shared" ref="E77:E87" si="3">SUM(G77:N77)</f>
        <v>0</v>
      </c>
      <c r="F77" s="293"/>
      <c r="G77" s="172">
        <v>0</v>
      </c>
      <c r="H77" s="172">
        <v>0</v>
      </c>
      <c r="I77" s="172">
        <v>0</v>
      </c>
      <c r="J77" s="310">
        <v>0</v>
      </c>
      <c r="K77" s="293">
        <v>0</v>
      </c>
      <c r="L77" s="172">
        <v>0</v>
      </c>
      <c r="M77" s="172">
        <v>0</v>
      </c>
      <c r="N77" s="194">
        <v>0</v>
      </c>
      <c r="O77" s="193">
        <f t="shared" ref="O77:O87" si="4">SUM(P77:S77)</f>
        <v>0</v>
      </c>
      <c r="P77" s="172">
        <v>0</v>
      </c>
      <c r="Q77" s="172">
        <v>0</v>
      </c>
      <c r="R77" s="172">
        <v>0</v>
      </c>
      <c r="S77" s="194">
        <v>0</v>
      </c>
      <c r="T77" s="193">
        <f t="shared" ref="T77:T87" si="5">SUM(U77:X77)</f>
        <v>0</v>
      </c>
      <c r="U77" s="172">
        <v>0</v>
      </c>
      <c r="V77" s="172">
        <v>0</v>
      </c>
      <c r="W77" s="172">
        <v>0</v>
      </c>
      <c r="X77" s="194">
        <v>0</v>
      </c>
    </row>
    <row r="78" spans="2:24">
      <c r="B78" s="65" t="s">
        <v>20</v>
      </c>
      <c r="C78" s="64" t="s">
        <v>185</v>
      </c>
      <c r="D78" s="39" t="str">
        <f>$D$12</f>
        <v>year 2022</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2:24">
      <c r="C79" s="48"/>
      <c r="D79" s="48" t="str">
        <f>$D$13</f>
        <v>year 2021</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c r="B80" s="65" t="s">
        <v>22</v>
      </c>
      <c r="C80" s="64" t="s">
        <v>9</v>
      </c>
      <c r="D80" s="39" t="str">
        <f>$D$12</f>
        <v>year 2022</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2:24">
      <c r="C81" s="48"/>
      <c r="D81" s="48" t="str">
        <f>$D$13</f>
        <v>year 2021</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c r="B82" s="65" t="s">
        <v>47</v>
      </c>
      <c r="C82" s="64" t="s">
        <v>186</v>
      </c>
      <c r="D82" s="39" t="str">
        <f>$D$12</f>
        <v>year 2022</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2:24">
      <c r="C83" s="48"/>
      <c r="D83" s="48" t="str">
        <f>$D$13</f>
        <v>year 2021</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c r="B84" s="65" t="s">
        <v>48</v>
      </c>
      <c r="C84" s="64" t="s">
        <v>187</v>
      </c>
      <c r="D84" s="39" t="str">
        <f>$D$12</f>
        <v>year 2022</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2:24">
      <c r="C85" s="48"/>
      <c r="D85" s="48" t="str">
        <f>$D$13</f>
        <v>year 2021</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c r="B86" s="65" t="s">
        <v>49</v>
      </c>
      <c r="C86" s="64" t="s">
        <v>188</v>
      </c>
      <c r="D86" s="39" t="str">
        <f>$D$12</f>
        <v>year 2022</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2:24" ht="14.25" customHeight="1">
      <c r="C87" s="48"/>
      <c r="D87" s="48" t="str">
        <f>$D$13</f>
        <v>year 2021</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spans="2:24" ht="18.75" hidden="1" customHeight="1">
      <c r="C88" s="265" t="str">
        <f>IF(INT(AktJahrMonat) &gt; 201503,"", "Note: The total amount of claims in arrears will be stated from the second quarter 2014 onwards as far as the amount in arrears is at least 5 % of the claim. So far there are no adequate data for the previous periods available.")</f>
        <v/>
      </c>
    </row>
    <row r="89" spans="2:24" ht="18" customHeight="1">
      <c r="C89" s="223" t="str">
        <f>IF(INT(AktJahrMonat) &gt; 201603,"", "Note: The claims which are granted for reasons of promoting exports will be stated from the second quarter 2015 onwards.")</f>
        <v/>
      </c>
    </row>
    <row r="90" spans="2:24" ht="14.25" customHeight="1">
      <c r="C90" s="223" t="str">
        <f>IF(INT(AktJahrMonat) &gt; 201703,"", "Note: The splitting of the cover assets will be stated from the first quarter 2016 onwards.")</f>
        <v/>
      </c>
    </row>
  </sheetData>
  <mergeCells count="1">
    <mergeCell ref="T8:X8"/>
  </mergeCells>
  <phoneticPr fontId="2" type="noConversion"/>
  <printOptions horizontalCentered="1"/>
  <pageMargins left="0.78740157480314965" right="0.31496062992125984" top="0.78740157480314965" bottom="0.59055118110236227" header="0.51181102362204722" footer="0.51181102362204722"/>
  <pageSetup paperSize="9" scale="80" orientation="landscape" r:id="rId1"/>
  <headerFooter alignWithMargins="0">
    <oddFooter>&amp;L&amp;8 &amp;C&amp;8 &amp;R&amp;8page &amp;P</oddFooter>
  </headerFooter>
  <ignoredErrors>
    <ignoredError sqref="D15:D87"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90"/>
  <sheetViews>
    <sheetView showGridLines="0" showRowColHeaders="0" workbookViewId="0">
      <selection activeCell="C2" sqref="C2"/>
    </sheetView>
  </sheetViews>
  <sheetFormatPr baseColWidth="10" defaultRowHeight="12.75"/>
  <cols>
    <col min="1" max="1" width="0.85546875" style="8" customWidth="1"/>
    <col min="2" max="2" width="4" style="65" hidden="1" customWidth="1"/>
    <col min="3" max="3" width="26.7109375" style="8" customWidth="1"/>
    <col min="4" max="4" width="11.42578125" style="8"/>
    <col min="5" max="5" width="0" style="8" hidden="1" customWidth="1"/>
    <col min="6" max="6" width="22.7109375" style="8" hidden="1" customWidth="1"/>
    <col min="7" max="7" width="0" style="8" hidden="1" customWidth="1"/>
    <col min="8" max="8" width="12.140625" style="8" hidden="1" customWidth="1"/>
    <col min="9" max="9" width="12" style="8" hidden="1" customWidth="1"/>
    <col min="10" max="11" width="0" style="8" hidden="1" customWidth="1"/>
    <col min="12" max="12" width="12.140625" style="8" hidden="1" customWidth="1"/>
    <col min="13" max="13" width="12" style="8" hidden="1" customWidth="1"/>
    <col min="14" max="14" width="0" style="8" hidden="1" customWidth="1"/>
    <col min="15" max="16" width="11.42578125" style="8"/>
    <col min="17" max="17" width="12.28515625" style="8" customWidth="1"/>
    <col min="18" max="18" width="12.140625" style="8" customWidth="1"/>
    <col min="19" max="16384" width="11.42578125" style="8"/>
  </cols>
  <sheetData>
    <row r="1" spans="2:24" ht="5.0999999999999996" customHeight="1"/>
    <row r="2" spans="2:24">
      <c r="C2" s="261" t="s">
        <v>309</v>
      </c>
    </row>
    <row r="3" spans="2:24" ht="12.75" customHeight="1">
      <c r="C3" s="263"/>
    </row>
    <row r="4" spans="2:24">
      <c r="C4" s="319" t="s">
        <v>190</v>
      </c>
      <c r="D4" s="42"/>
      <c r="E4" s="42"/>
      <c r="F4" s="42"/>
      <c r="G4" s="42"/>
      <c r="H4" s="42"/>
      <c r="I4" s="42"/>
      <c r="J4" s="42"/>
      <c r="K4" s="42"/>
      <c r="L4" s="42"/>
      <c r="M4" s="42"/>
      <c r="N4" s="42"/>
      <c r="O4" s="42"/>
      <c r="R4" s="42"/>
    </row>
    <row r="5" spans="2:24">
      <c r="C5" s="319" t="s">
        <v>153</v>
      </c>
      <c r="D5" s="58"/>
      <c r="E5" s="58"/>
      <c r="F5" s="58"/>
      <c r="G5" s="53"/>
      <c r="H5" s="57"/>
      <c r="I5" s="57"/>
      <c r="J5" s="57"/>
      <c r="K5" s="53"/>
      <c r="L5" s="57"/>
      <c r="M5" s="57"/>
      <c r="N5" s="57"/>
      <c r="O5" s="57"/>
      <c r="P5" s="55"/>
      <c r="Q5" s="55"/>
      <c r="R5" s="57"/>
      <c r="S5" s="55"/>
    </row>
    <row r="6" spans="2:24" ht="15" customHeight="1">
      <c r="C6" s="320" t="str">
        <f>UebInstitutQuartal</f>
        <v>Q1 2022</v>
      </c>
      <c r="D6" s="55"/>
      <c r="E6" s="55"/>
      <c r="F6" s="55"/>
      <c r="G6" s="55"/>
      <c r="H6" s="55"/>
      <c r="I6" s="55"/>
      <c r="J6" s="55"/>
      <c r="K6" s="55"/>
      <c r="L6" s="55"/>
      <c r="M6" s="55"/>
      <c r="N6" s="55"/>
      <c r="O6" s="55"/>
      <c r="P6" s="55"/>
      <c r="Q6" s="55"/>
      <c r="R6" s="55"/>
      <c r="S6" s="55"/>
    </row>
    <row r="7" spans="2:24" ht="24.95" customHeight="1">
      <c r="C7" s="54"/>
      <c r="D7" s="54"/>
      <c r="E7" s="54"/>
      <c r="F7" s="54"/>
      <c r="G7" s="54"/>
      <c r="H7" s="54"/>
      <c r="I7" s="54"/>
      <c r="J7" s="54"/>
      <c r="K7" s="54"/>
      <c r="L7" s="54"/>
      <c r="M7" s="54"/>
      <c r="N7" s="54"/>
      <c r="O7" s="54"/>
      <c r="P7" s="54"/>
      <c r="Q7" s="54"/>
      <c r="R7" s="54"/>
      <c r="S7" s="54"/>
    </row>
    <row r="8" spans="2:24" ht="22.5" customHeight="1">
      <c r="C8" s="54"/>
      <c r="D8" s="54"/>
      <c r="E8" s="321" t="s">
        <v>189</v>
      </c>
      <c r="F8" s="322"/>
      <c r="G8" s="323"/>
      <c r="H8" s="323"/>
      <c r="I8" s="323"/>
      <c r="J8" s="323"/>
      <c r="K8" s="323"/>
      <c r="L8" s="323"/>
      <c r="M8" s="323"/>
      <c r="N8" s="324"/>
      <c r="O8" s="321" t="s">
        <v>207</v>
      </c>
      <c r="P8" s="323"/>
      <c r="Q8" s="323"/>
      <c r="R8" s="323"/>
      <c r="S8" s="324"/>
      <c r="T8" s="377" t="s">
        <v>208</v>
      </c>
      <c r="U8" s="378"/>
      <c r="V8" s="378"/>
      <c r="W8" s="378"/>
      <c r="X8" s="379"/>
    </row>
    <row r="9" spans="2:24" ht="12.75" customHeight="1">
      <c r="C9" s="54"/>
      <c r="D9" s="54"/>
      <c r="E9" s="185" t="s">
        <v>147</v>
      </c>
      <c r="F9" s="290"/>
      <c r="G9" s="307" t="s">
        <v>262</v>
      </c>
      <c r="H9" s="61"/>
      <c r="I9" s="61"/>
      <c r="J9" s="314"/>
      <c r="K9" s="312" t="s">
        <v>263</v>
      </c>
      <c r="L9" s="61"/>
      <c r="M9" s="61"/>
      <c r="N9" s="186"/>
      <c r="O9" s="198" t="s">
        <v>147</v>
      </c>
      <c r="P9" s="307" t="s">
        <v>191</v>
      </c>
      <c r="Q9" s="61"/>
      <c r="R9" s="61"/>
      <c r="S9" s="186"/>
      <c r="T9" s="198" t="str">
        <f>O9</f>
        <v>Total</v>
      </c>
      <c r="U9" s="307" t="str">
        <f>P9</f>
        <v>thereof</v>
      </c>
      <c r="V9" s="61"/>
      <c r="W9" s="61"/>
      <c r="X9" s="186"/>
    </row>
    <row r="10" spans="2:24" s="10" customFormat="1" ht="33.6" customHeight="1">
      <c r="B10" s="70"/>
      <c r="C10" s="67"/>
      <c r="D10" s="67"/>
      <c r="E10" s="187"/>
      <c r="F10" s="295" t="s">
        <v>248</v>
      </c>
      <c r="G10" s="69" t="s">
        <v>155</v>
      </c>
      <c r="H10" s="69" t="s">
        <v>204</v>
      </c>
      <c r="I10" s="69" t="s">
        <v>205</v>
      </c>
      <c r="J10" s="315" t="s">
        <v>206</v>
      </c>
      <c r="K10" s="313" t="s">
        <v>155</v>
      </c>
      <c r="L10" s="69" t="s">
        <v>204</v>
      </c>
      <c r="M10" s="69" t="s">
        <v>205</v>
      </c>
      <c r="N10" s="188" t="s">
        <v>206</v>
      </c>
      <c r="O10" s="199"/>
      <c r="P10" s="69" t="s">
        <v>155</v>
      </c>
      <c r="Q10" s="69" t="s">
        <v>204</v>
      </c>
      <c r="R10" s="69" t="s">
        <v>205</v>
      </c>
      <c r="S10" s="188" t="s">
        <v>206</v>
      </c>
      <c r="T10" s="199"/>
      <c r="U10" s="69" t="str">
        <f>P10</f>
        <v>State</v>
      </c>
      <c r="V10" s="69" t="str">
        <f>Q10</f>
        <v>Regional authorities</v>
      </c>
      <c r="W10" s="69" t="str">
        <f>R10</f>
        <v>Local authorities</v>
      </c>
      <c r="X10" s="188" t="str">
        <f>S10</f>
        <v>Other debtors</v>
      </c>
    </row>
    <row r="11" spans="2:24">
      <c r="B11" s="271" t="s">
        <v>154</v>
      </c>
      <c r="C11" s="48" t="s">
        <v>155</v>
      </c>
      <c r="D11" s="49" t="str">
        <f>AktQuartKurz</f>
        <v>Q1</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c r="B12" s="65" t="s">
        <v>11</v>
      </c>
      <c r="C12" s="64" t="s">
        <v>156</v>
      </c>
      <c r="D12" s="39" t="str">
        <f>"year " &amp; AktJahr</f>
        <v>year 2022</v>
      </c>
      <c r="E12" s="191">
        <f>SUM(G12:N12)</f>
        <v>0</v>
      </c>
      <c r="F12" s="292">
        <f>SUM(F14,F16,F18,F20,F22,F24,F26,F28,F30,F32,F34,F36,F38,F40,F42,F44,F46,F48,F50,F52,F54,F56,F58,F60,F62,F64,F66,F68,F70,F72,F74,F76,F78,F80,F82,F84,F86)</f>
        <v>0</v>
      </c>
      <c r="G12" s="168">
        <f>SUM(G14,G16,G18,G20,G22,G24,G26,G28,G30,G32,G34,G36,G38,G40,G42,G44,G46,G48,G50,G52,G54,G56,G58,G60,G62,G64,G66,G68,G70,G72,G74,G76,G78,G80,G82,G84,G86)</f>
        <v>0</v>
      </c>
      <c r="H12" s="168">
        <f>SUM(H14,H16,H18,H20,H22,H24,H26,H28,H30,H32,H34,H36,H38,H40,H42,H44,H46,H48,H50,H52,H54,H56,H58,H60,H62,H64,H66,H68,H70,H72,H74,H76,H78,H80,H82,H84,H86)</f>
        <v>0</v>
      </c>
      <c r="I12" s="168">
        <f>SUM(I14,I16,I18,I20,I22,I24,I26,I28,I30,I32,I34,I36,I38,I40,I42,I44,I46,I48,I50,I52,I54,I56,I58,I60,I62,I64,I66,I68,I70,I72,I74,I76,I78,I80,I82,I84,I86)</f>
        <v>0</v>
      </c>
      <c r="J12" s="309">
        <f>SUM(J14,J16,J18,J20,J22,J24,J26,J28,J30,J32,J34,J36,J38,J40,J42,J44,J46,J48,J50,J52,J54,J56,J58,J60,J62,J64,J66,J68,J70,J72,J74,J76,J78,J80,J82,J84,J86)</f>
        <v>0</v>
      </c>
      <c r="K12" s="292">
        <f>SUM(K14,K16,K18,K20,K22,K24,K26,K28,K30,K32,K34,K36,K38,K40,K42,K44,K46,K48,K50,K52,K54,K56,K58,K60,K62,K64,K66,K68,K70,K72,K74,K76,K78,K80,K82,K84,K86)</f>
        <v>0</v>
      </c>
      <c r="L12" s="168">
        <f>SUM(L14,L16,L18,L20,L22,L24,L26,L28,L30,L32,L34,L36,L38,L40,L42,L44,L46,L48,L50,L52,L54,L56,L58,L60,L62,L64,L66,L68,L70,L72,L74,L76,L78,L80,L82,L84,L86)</f>
        <v>0</v>
      </c>
      <c r="M12" s="168">
        <f>SUM(M14,M16,M18,M20,M22,M24,M26,M28,M30,M32,M34,M36,M38,M40,M42,M44,M46,M48,M50,M52,M54,M56,M58,M60,M62,M64,M66,M68,M70,M72,M74,M76,M78,M80,M82,M84,M86)</f>
        <v>0</v>
      </c>
      <c r="N12" s="192">
        <f>SUM(N14,N16,N18,N20,N22,N24,N26,N28,N30,N32,N34,N36,N38,N40,N42,N44,N46,N48,N50,N52,N54,N56,N58,N60,N62,N64,N66,N68,N70,N72,N74,N76,N78,N80,N82,N84,N86)</f>
        <v>0</v>
      </c>
      <c r="O12" s="191">
        <f>SUM(P12:S12)</f>
        <v>0</v>
      </c>
      <c r="P12" s="168">
        <f>SUM(P14,P16,P18,P20,P22,P24,P26,P28,P30,P32,P34,P36,P38,P40,P42,P44,P46,P48,P50,P52,P54,P56,P58,P60,P62,P64,P66,P68,P70,P72,P74,P76,P78,P80,P82,P84,P86)</f>
        <v>0</v>
      </c>
      <c r="Q12" s="168">
        <f>SUM(Q14,Q16,Q18,Q20,Q22,Q24,Q26,Q28,Q30,Q32,Q34,Q36,Q38,Q40,Q42,Q44,Q46,Q48,Q50,Q52,Q54,Q56,Q58,Q60,Q62,Q64,Q66,Q68,Q70,Q72,Q74,Q76,Q78,Q80,Q82,Q84,Q86)</f>
        <v>0</v>
      </c>
      <c r="R12" s="168">
        <f>SUM(R14,R16,R18,R20,R22,R24,R26,R28,R30,R32,R34,R36,R38,R40,R42,R44,R46,R48,R50,R52,R54,R56,R58,R60,R62,R64,R66,R68,R70,R72,R74,R76,R78,R80,R82,R84,R86)</f>
        <v>0</v>
      </c>
      <c r="S12" s="192">
        <f>SUM(S14,S16,S18,S20,S22,S24,S26,S28,S30,S32,S34,S36,S38,S40,S42,S44,S46,S48,S50,S52,S54,S56,S58,S60,S62,S64,S66,S68,S70,S72,S74,S76,S78,S80,S82,S84,S86)</f>
        <v>0</v>
      </c>
      <c r="T12" s="191">
        <f>SUM(U12:X12)</f>
        <v>0</v>
      </c>
      <c r="U12" s="168">
        <f>SUM(U14,U16,U18,U20,U22,U24,U26,U28,U30,U32,U34,U36,U38,U40,U42,U44,U46,U48,U50,U52,U54,U56,U58,U60,U62,U64,U66,U68,U70,U72,U74,U76,U78,U80,U82,U84,U86)</f>
        <v>0</v>
      </c>
      <c r="V12" s="168">
        <f>SUM(V14,V16,V18,V20,V22,V24,V26,V28,V30,V32,V34,V36,V38,V40,V42,V44,V46,V48,V50,V52,V54,V56,V58,V60,V62,V64,V66,V68,V70,V72,V74,V76,V78,V80,V82,V84,V86)</f>
        <v>0</v>
      </c>
      <c r="W12" s="168">
        <f>SUM(W14,W16,W18,W20,W22,W24,W26,W28,W30,W32,W34,W36,W38,W40,W42,W44,W46,W48,W50,W52,W54,W56,W58,W60,W62,W64,W66,W68,W70,W72,W74,W76,W78,W80,W82,W84,W86)</f>
        <v>0</v>
      </c>
      <c r="X12" s="192">
        <f>SUM(X14,X16,X18,X20,X22,X24,X26,X28,X30,X32,X34,X36,X38,X40,X42,X44,X46,X48,X50,X52,X54,X56,X58,X60,X62,X64,X66,X68,X70,X72,X74,X76,X78,X80,X82,X84,X86)</f>
        <v>0</v>
      </c>
    </row>
    <row r="13" spans="2:24">
      <c r="C13" s="48"/>
      <c r="D13" s="48" t="str">
        <f>"year " &amp; (AktJahr-1)</f>
        <v>year 2021</v>
      </c>
      <c r="E13" s="193">
        <f t="shared" ref="E13:E76" si="0">SUM(G13:N13)</f>
        <v>0</v>
      </c>
      <c r="F13" s="293">
        <f>SUM(F15,F17,F19,F21,F23,F25,F27,F29,F31,F33,F35,F37,F39,F41,F43,F45,F47,F49,F51,F53,F55,F57,F59,F61,F63,F65,F67,F69,F71,F73,F75,F77,F79,F81,F83,F85,F87)</f>
        <v>0</v>
      </c>
      <c r="G13" s="172">
        <f>SUM(G15,G17,G19,G21,G23,G25,G27,G29,G31,G33,G35,G37,G39,G41,G43,G45,G47,G49,G51,G53,G55,G57,G59,G61,G63,G65,G67,G69,G71,G73,G75,G77,G79,G81,G83,G85,G87)</f>
        <v>0</v>
      </c>
      <c r="H13" s="172">
        <f>SUM(H15,H17,H19,H21,H23,H25,H27,H29,H31,H33,H35,H37,H39,H41,H43,H45,H47,H49,H51,H53,H55,H57,H59,H61,H63,H65,H67,H69,H71,H73,H75,H77,H79,H81,H83,H85,H87)</f>
        <v>0</v>
      </c>
      <c r="I13" s="172">
        <f>SUM(I15,I17,I19,I21,I23,I25,I27,I29,I31,I33,I35,I37,I39,I41,I43,I45,I47,I49,I51,I53,I55,I57,I59,I61,I63,I65,I67,I69,I71,I73,I75,I77,I79,I81,I83,I85,I87)</f>
        <v>0</v>
      </c>
      <c r="J13" s="310">
        <f>SUM(J15,J17,J19,J21,J23,J25,J27,J29,J31,J33,J35,J37,J39,J41,J43,J45,J47,J49,J51,J53,J55,J57,J59,J61,J63,J65,J67,J69,J71,J73,J75,J77,J79,J81,J83,J85,J87)</f>
        <v>0</v>
      </c>
      <c r="K13" s="293">
        <f>SUM(K15,K17,K19,K21,K23,K25,K27,K29,K31,K33,K35,K37,K39,K41,K43,K45,K47,K49,K51,K53,K55,K57,K59,K61,K63,K65,K67,K69,K71,K73,K75,K77,K79,K81,K83,K85,K87)</f>
        <v>0</v>
      </c>
      <c r="L13" s="172">
        <f>SUM(L15,L17,L19,L21,L23,L25,L27,L29,L31,L33,L35,L37,L39,L41,L43,L45,L47,L49,L51,L53,L55,L57,L59,L61,L63,L65,L67,L69,L71,L73,L75,L77,L79,L81,L83,L85,L87)</f>
        <v>0</v>
      </c>
      <c r="M13" s="172">
        <f>SUM(M15,M17,M19,M21,M23,M25,M27,M29,M31,M33,M35,M37,M39,M41,M43,M45,M47,M49,M51,M53,M55,M57,M59,M61,M63,M65,M67,M69,M71,M73,M75,M77,M79,M81,M83,M85,M87)</f>
        <v>0</v>
      </c>
      <c r="N13" s="194">
        <f>SUM(N15,N17,N19,N21,N23,N25,N27,N29,N31,N33,N35,N37,N39,N41,N43,N45,N47,N49,N51,N53,N55,N57,N59,N61,N63,N65,N67,N69,N71,N73,N75,N77,N79,N81,N83,N85,N87)</f>
        <v>0</v>
      </c>
      <c r="O13" s="193">
        <f t="shared" ref="O13:O76" si="1">SUM(P13:S13)</f>
        <v>0</v>
      </c>
      <c r="P13" s="172">
        <f>SUM(P15,P17,P19,P21,P23,P25,P27,P29,P31,P33,P35,P37,P39,P41,P43,P45,P47,P49,P51,P53,P55,P57,P59,P61,P63,P65,P67,P69,P71,P73,P75,P77,P79,P81,P83,P85,P87)</f>
        <v>0</v>
      </c>
      <c r="Q13" s="172">
        <f>SUM(Q15,Q17,Q19,Q21,Q23,Q25,Q27,Q29,Q31,Q33,Q35,Q37,Q39,Q41,Q43,Q45,Q47,Q49,Q51,Q53,Q55,Q57,Q59,Q61,Q63,Q65,Q67,Q69,Q71,Q73,Q75,Q77,Q79,Q81,Q83,Q85,Q87)</f>
        <v>0</v>
      </c>
      <c r="R13" s="172">
        <f>SUM(R15,R17,R19,R21,R23,R25,R27,R29,R31,R33,R35,R37,R39,R41,R43,R45,R47,R49,R51,R53,R55,R57,R59,R61,R63,R65,R67,R69,R71,R73,R75,R77,R79,R81,R83,R85,R87)</f>
        <v>0</v>
      </c>
      <c r="S13" s="194">
        <f>SUM(S15,S17,S19,S21,S23,S25,S27,S29,S31,S33,S35,S37,S39,S41,S43,S45,S47,S49,S51,S53,S55,S57,S59,S61,S63,S65,S67,S69,S71,S73,S75,S77,S79,S81,S83,S85,S87)</f>
        <v>0</v>
      </c>
      <c r="T13" s="193">
        <f t="shared" ref="T13:T76" si="2">SUM(U13:X13)</f>
        <v>0</v>
      </c>
      <c r="U13" s="172">
        <f>SUM(U15,U17,U19,U21,U23,U25,U27,U29,U31,U33,U35,U37,U39,U41,U43,U45,U47,U49,U51,U53,U55,U57,U59,U61,U63,U65,U67,U69,U71,U73,U75,U77,U79,U81,U83,U85,U87)</f>
        <v>0</v>
      </c>
      <c r="V13" s="172">
        <f>SUM(V15,V17,V19,V21,V23,V25,V27,V29,V31,V33,V35,V37,V39,V41,V43,V45,V47,V49,V51,V53,V55,V57,V59,V61,V63,V65,V67,V69,V71,V73,V75,V77,V79,V81,V83,V85,V87)</f>
        <v>0</v>
      </c>
      <c r="W13" s="172">
        <f>SUM(W15,W17,W19,W21,W23,W25,W27,W29,W31,W33,W35,W37,W39,W41,W43,W45,W47,W49,W51,W53,W55,W57,W59,W61,W63,W65,W67,W69,W71,W73,W75,W77,W79,W81,W83,W85,W87)</f>
        <v>0</v>
      </c>
      <c r="X13" s="194">
        <f>SUM(X15,X17,X19,X21,X23,X25,X27,X29,X31,X33,X35,X37,X39,X41,X43,X45,X47,X49,X51,X53,X55,X57,X59,X61,X63,X65,X67,X69,X71,X73,X75,X77,X79,X81,X83,X85,X87)</f>
        <v>0</v>
      </c>
    </row>
    <row r="14" spans="2:24">
      <c r="B14" s="65" t="s">
        <v>12</v>
      </c>
      <c r="C14" s="64" t="s">
        <v>157</v>
      </c>
      <c r="D14" s="39" t="str">
        <f>$D$12</f>
        <v>year 2022</v>
      </c>
      <c r="E14" s="191">
        <f t="shared" si="0"/>
        <v>0</v>
      </c>
      <c r="F14" s="292"/>
      <c r="G14" s="168">
        <v>0</v>
      </c>
      <c r="H14" s="168">
        <v>0</v>
      </c>
      <c r="I14" s="168">
        <v>0</v>
      </c>
      <c r="J14" s="309">
        <v>0</v>
      </c>
      <c r="K14" s="292">
        <v>0</v>
      </c>
      <c r="L14" s="168">
        <v>0</v>
      </c>
      <c r="M14" s="168">
        <v>0</v>
      </c>
      <c r="N14" s="192">
        <v>0</v>
      </c>
      <c r="O14" s="191">
        <f t="shared" si="1"/>
        <v>0</v>
      </c>
      <c r="P14" s="168">
        <v>0</v>
      </c>
      <c r="Q14" s="168">
        <v>0</v>
      </c>
      <c r="R14" s="168">
        <v>0</v>
      </c>
      <c r="S14" s="192">
        <v>0</v>
      </c>
      <c r="T14" s="191">
        <f t="shared" si="2"/>
        <v>0</v>
      </c>
      <c r="U14" s="168">
        <v>0</v>
      </c>
      <c r="V14" s="168">
        <v>0</v>
      </c>
      <c r="W14" s="168">
        <v>0</v>
      </c>
      <c r="X14" s="192">
        <v>0</v>
      </c>
    </row>
    <row r="15" spans="2:24">
      <c r="C15" s="48"/>
      <c r="D15" s="48" t="str">
        <f>$D$13</f>
        <v>year 2021</v>
      </c>
      <c r="E15" s="193">
        <f t="shared" si="0"/>
        <v>0</v>
      </c>
      <c r="F15" s="293"/>
      <c r="G15" s="172">
        <v>0</v>
      </c>
      <c r="H15" s="172">
        <v>0</v>
      </c>
      <c r="I15" s="172">
        <v>0</v>
      </c>
      <c r="J15" s="310">
        <v>0</v>
      </c>
      <c r="K15" s="293">
        <v>0</v>
      </c>
      <c r="L15" s="172">
        <v>0</v>
      </c>
      <c r="M15" s="172">
        <v>0</v>
      </c>
      <c r="N15" s="194">
        <v>0</v>
      </c>
      <c r="O15" s="193">
        <f t="shared" si="1"/>
        <v>0</v>
      </c>
      <c r="P15" s="172">
        <v>0</v>
      </c>
      <c r="Q15" s="172">
        <v>0</v>
      </c>
      <c r="R15" s="172">
        <v>0</v>
      </c>
      <c r="S15" s="194">
        <v>0</v>
      </c>
      <c r="T15" s="193">
        <f t="shared" si="2"/>
        <v>0</v>
      </c>
      <c r="U15" s="172">
        <v>0</v>
      </c>
      <c r="V15" s="172">
        <v>0</v>
      </c>
      <c r="W15" s="172">
        <v>0</v>
      </c>
      <c r="X15" s="194">
        <v>0</v>
      </c>
    </row>
    <row r="16" spans="2:24">
      <c r="B16" s="66" t="s">
        <v>36</v>
      </c>
      <c r="C16" s="64" t="s">
        <v>158</v>
      </c>
      <c r="D16" s="39" t="str">
        <f>$D$12</f>
        <v>year 2022</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2:24">
      <c r="C17" s="49"/>
      <c r="D17" s="48" t="str">
        <f>$D$13</f>
        <v>year 2021</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c r="B18" s="66" t="s">
        <v>24</v>
      </c>
      <c r="C18" s="64" t="s">
        <v>159</v>
      </c>
      <c r="D18" s="39" t="str">
        <f>$D$12</f>
        <v>year 2022</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2:24">
      <c r="C19" s="48"/>
      <c r="D19" s="48" t="str">
        <f>$D$13</f>
        <v>year 2021</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c r="B20" s="66" t="s">
        <v>30</v>
      </c>
      <c r="C20" s="64" t="s">
        <v>160</v>
      </c>
      <c r="D20" s="39" t="str">
        <f>$D$12</f>
        <v>year 2022</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2:24">
      <c r="C21" s="49"/>
      <c r="D21" s="48" t="str">
        <f>$D$13</f>
        <v>year 2021</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c r="B22" s="66" t="s">
        <v>29</v>
      </c>
      <c r="C22" s="64" t="s">
        <v>161</v>
      </c>
      <c r="D22" s="39" t="str">
        <f>$D$12</f>
        <v>year 2022</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2:24">
      <c r="C23" s="48"/>
      <c r="D23" s="48" t="str">
        <f>$D$13</f>
        <v>year 2021</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c r="B24" s="66" t="s">
        <v>42</v>
      </c>
      <c r="C24" s="64" t="s">
        <v>162</v>
      </c>
      <c r="D24" s="39" t="str">
        <f>$D$12</f>
        <v>year 2022</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2:24">
      <c r="C25" s="48"/>
      <c r="D25" s="48" t="str">
        <f>$D$13</f>
        <v>year 2021</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c r="B26" s="65" t="s">
        <v>31</v>
      </c>
      <c r="C26" s="64" t="s">
        <v>163</v>
      </c>
      <c r="D26" s="39" t="str">
        <f>$D$12</f>
        <v>year 2022</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2:24">
      <c r="C27" s="48"/>
      <c r="D27" s="48" t="str">
        <f>$D$13</f>
        <v>year 2021</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c r="B28" s="65" t="s">
        <v>32</v>
      </c>
      <c r="C28" s="64" t="s">
        <v>164</v>
      </c>
      <c r="D28" s="39" t="str">
        <f>$D$12</f>
        <v>year 2022</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2:24">
      <c r="C29" s="48"/>
      <c r="D29" s="48" t="str">
        <f>$D$13</f>
        <v>year 2021</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c r="B30" s="65" t="s">
        <v>13</v>
      </c>
      <c r="C30" s="64" t="s">
        <v>165</v>
      </c>
      <c r="D30" s="39" t="str">
        <f>$D$12</f>
        <v>year 2022</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2:24">
      <c r="C31" s="48"/>
      <c r="D31" s="48" t="str">
        <f>$D$13</f>
        <v>year 2021</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c r="B32" s="65" t="s">
        <v>14</v>
      </c>
      <c r="C32" s="64" t="s">
        <v>166</v>
      </c>
      <c r="D32" s="39" t="str">
        <f>$D$12</f>
        <v>year 2022</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2:24">
      <c r="C33" s="48"/>
      <c r="D33" s="48" t="str">
        <f>$D$13</f>
        <v>year 2021</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c r="B34" s="65" t="s">
        <v>15</v>
      </c>
      <c r="C34" s="64" t="s">
        <v>167</v>
      </c>
      <c r="D34" s="39" t="str">
        <f>$D$12</f>
        <v>year 2022</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2:24">
      <c r="C35" s="48"/>
      <c r="D35" s="48" t="str">
        <f>$D$13</f>
        <v>year 2021</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c r="B36" s="65" t="s">
        <v>25</v>
      </c>
      <c r="C36" s="64" t="s">
        <v>168</v>
      </c>
      <c r="D36" s="39" t="str">
        <f>$D$12</f>
        <v>year 2022</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2:24">
      <c r="C37" s="48"/>
      <c r="D37" s="48" t="str">
        <f>$D$13</f>
        <v>year 2021</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c r="B38" s="65" t="s">
        <v>43</v>
      </c>
      <c r="C38" s="64" t="s">
        <v>169</v>
      </c>
      <c r="D38" s="39" t="str">
        <f>$D$12</f>
        <v>year 2022</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2:24">
      <c r="C39" s="48"/>
      <c r="D39" s="48" t="str">
        <f>$D$13</f>
        <v>year 2021</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c r="B40" s="65" t="s">
        <v>16</v>
      </c>
      <c r="C40" s="64" t="s">
        <v>170</v>
      </c>
      <c r="D40" s="39" t="str">
        <f>$D$12</f>
        <v>year 2022</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2:24">
      <c r="C41" s="48"/>
      <c r="D41" s="48" t="str">
        <f>$D$13</f>
        <v>year 2021</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c r="B42" s="65" t="s">
        <v>26</v>
      </c>
      <c r="C42" s="64" t="s">
        <v>171</v>
      </c>
      <c r="D42" s="39" t="str">
        <f>$D$12</f>
        <v>year 2022</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2:24">
      <c r="C43" s="48"/>
      <c r="D43" s="48" t="str">
        <f>$D$13</f>
        <v>year 2021</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c r="B44" s="65" t="s">
        <v>33</v>
      </c>
      <c r="C44" s="64" t="s">
        <v>172</v>
      </c>
      <c r="D44" s="39" t="str">
        <f>$D$12</f>
        <v>year 2022</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2:24">
      <c r="C45" s="48"/>
      <c r="D45" s="48" t="str">
        <f>$D$13</f>
        <v>year 2021</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c r="B46" s="65" t="s">
        <v>34</v>
      </c>
      <c r="C46" s="64" t="s">
        <v>173</v>
      </c>
      <c r="D46" s="39" t="str">
        <f>$D$12</f>
        <v>year 2022</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2:24">
      <c r="C47" s="48"/>
      <c r="D47" s="48" t="str">
        <f>$D$13</f>
        <v>year 2021</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c r="B48" s="65" t="s">
        <v>35</v>
      </c>
      <c r="C48" s="64" t="s">
        <v>174</v>
      </c>
      <c r="D48" s="39" t="str">
        <f>$D$12</f>
        <v>year 2022</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2:24">
      <c r="C49" s="48"/>
      <c r="D49" s="48" t="str">
        <f>$D$13</f>
        <v>year 2021</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c r="B50" s="65" t="s">
        <v>27</v>
      </c>
      <c r="C50" s="64" t="s">
        <v>1</v>
      </c>
      <c r="D50" s="39" t="str">
        <f>$D$12</f>
        <v>year 2022</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2:24">
      <c r="C51" s="48"/>
      <c r="D51" s="48" t="str">
        <f>$D$13</f>
        <v>year 2021</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c r="B52" s="65" t="s">
        <v>18</v>
      </c>
      <c r="C52" s="64" t="s">
        <v>175</v>
      </c>
      <c r="D52" s="39" t="str">
        <f>$D$12</f>
        <v>year 2022</v>
      </c>
      <c r="E52" s="191">
        <f t="shared" si="0"/>
        <v>0</v>
      </c>
      <c r="F52" s="292"/>
      <c r="G52" s="168">
        <v>0</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2:24">
      <c r="C53" s="48"/>
      <c r="D53" s="48" t="str">
        <f>$D$13</f>
        <v>year 2021</v>
      </c>
      <c r="E53" s="193">
        <f t="shared" si="0"/>
        <v>0</v>
      </c>
      <c r="F53" s="293"/>
      <c r="G53" s="172">
        <v>0</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c r="B54" s="65" t="s">
        <v>37</v>
      </c>
      <c r="C54" s="64" t="s">
        <v>176</v>
      </c>
      <c r="D54" s="39" t="str">
        <f>$D$12</f>
        <v>year 2022</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2:24">
      <c r="C55" s="48"/>
      <c r="D55" s="48" t="str">
        <f>$D$13</f>
        <v>year 2021</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c r="B56" s="65" t="s">
        <v>28</v>
      </c>
      <c r="C56" s="64" t="s">
        <v>2</v>
      </c>
      <c r="D56" s="39" t="str">
        <f>$D$12</f>
        <v>year 2022</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2:24">
      <c r="C57" s="48"/>
      <c r="D57" s="48" t="str">
        <f>$D$13</f>
        <v>year 2021</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c r="B58" s="65" t="s">
        <v>38</v>
      </c>
      <c r="C58" s="64" t="s">
        <v>177</v>
      </c>
      <c r="D58" s="39" t="str">
        <f>$D$12</f>
        <v>year 2022</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2:24">
      <c r="C59" s="48"/>
      <c r="D59" s="48" t="str">
        <f>$D$13</f>
        <v>year 2021</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c r="B60" s="65" t="s">
        <v>40</v>
      </c>
      <c r="C60" s="64" t="s">
        <v>178</v>
      </c>
      <c r="D60" s="39" t="str">
        <f>$D$12</f>
        <v>year 2022</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2:24">
      <c r="C61" s="48"/>
      <c r="D61" s="48" t="str">
        <f>$D$13</f>
        <v>year 2021</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c r="B62" s="65" t="s">
        <v>41</v>
      </c>
      <c r="C62" s="64" t="s">
        <v>179</v>
      </c>
      <c r="D62" s="39" t="str">
        <f>$D$12</f>
        <v>year 2022</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2:24">
      <c r="C63" s="48"/>
      <c r="D63" s="48" t="str">
        <f>$D$13</f>
        <v>year 2021</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c r="B64" s="65" t="s">
        <v>21</v>
      </c>
      <c r="C64" s="64" t="s">
        <v>180</v>
      </c>
      <c r="D64" s="39" t="str">
        <f>$D$12</f>
        <v>year 2022</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2:24">
      <c r="C65" s="48"/>
      <c r="D65" s="48" t="str">
        <f>$D$13</f>
        <v>year 2021</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c r="B66" s="65" t="s">
        <v>39</v>
      </c>
      <c r="C66" s="64" t="s">
        <v>181</v>
      </c>
      <c r="D66" s="39" t="str">
        <f>$D$12</f>
        <v>year 2022</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2:24">
      <c r="C67" s="48"/>
      <c r="D67" s="48" t="str">
        <f>$D$13</f>
        <v>year 2021</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c r="B68" s="65" t="s">
        <v>17</v>
      </c>
      <c r="C68" s="64" t="s">
        <v>182</v>
      </c>
      <c r="D68" s="39" t="str">
        <f>$D$12</f>
        <v>year 2022</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2:24">
      <c r="C69" s="48"/>
      <c r="D69" s="48" t="str">
        <f>$D$13</f>
        <v>year 2021</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c r="B70" s="65" t="s">
        <v>44</v>
      </c>
      <c r="C70" s="64" t="s">
        <v>183</v>
      </c>
      <c r="D70" s="39" t="str">
        <f>$D$12</f>
        <v>year 2022</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2:24">
      <c r="C71" s="48"/>
      <c r="D71" s="48" t="str">
        <f>$D$13</f>
        <v>year 2021</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c r="B72" s="65" t="s">
        <v>46</v>
      </c>
      <c r="C72" s="64" t="s">
        <v>8</v>
      </c>
      <c r="D72" s="39" t="str">
        <f>$D$12</f>
        <v>year 2022</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2:24">
      <c r="C73" s="48"/>
      <c r="D73" s="48" t="str">
        <f>$D$13</f>
        <v>year 2021</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c r="B74" s="65" t="s">
        <v>45</v>
      </c>
      <c r="C74" s="64" t="s">
        <v>3</v>
      </c>
      <c r="D74" s="39" t="str">
        <f>$D$12</f>
        <v>year 2022</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2:24">
      <c r="C75" s="48"/>
      <c r="D75" s="48" t="str">
        <f>$D$13</f>
        <v>year 2021</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c r="B76" s="65" t="s">
        <v>19</v>
      </c>
      <c r="C76" s="64" t="s">
        <v>184</v>
      </c>
      <c r="D76" s="39" t="str">
        <f>$D$12</f>
        <v>year 2022</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2:24">
      <c r="C77" s="48"/>
      <c r="D77" s="48" t="str">
        <f>$D$13</f>
        <v>year 2021</v>
      </c>
      <c r="E77" s="193">
        <f t="shared" ref="E77:E87" si="3">SUM(G77:N77)</f>
        <v>0</v>
      </c>
      <c r="F77" s="293"/>
      <c r="G77" s="172">
        <v>0</v>
      </c>
      <c r="H77" s="172">
        <v>0</v>
      </c>
      <c r="I77" s="172">
        <v>0</v>
      </c>
      <c r="J77" s="310">
        <v>0</v>
      </c>
      <c r="K77" s="293">
        <v>0</v>
      </c>
      <c r="L77" s="172">
        <v>0</v>
      </c>
      <c r="M77" s="172">
        <v>0</v>
      </c>
      <c r="N77" s="194">
        <v>0</v>
      </c>
      <c r="O77" s="193">
        <f t="shared" ref="O77:O87" si="4">SUM(P77:S77)</f>
        <v>0</v>
      </c>
      <c r="P77" s="172">
        <v>0</v>
      </c>
      <c r="Q77" s="172">
        <v>0</v>
      </c>
      <c r="R77" s="172">
        <v>0</v>
      </c>
      <c r="S77" s="194">
        <v>0</v>
      </c>
      <c r="T77" s="193">
        <f t="shared" ref="T77:T87" si="5">SUM(U77:X77)</f>
        <v>0</v>
      </c>
      <c r="U77" s="172">
        <v>0</v>
      </c>
      <c r="V77" s="172">
        <v>0</v>
      </c>
      <c r="W77" s="172">
        <v>0</v>
      </c>
      <c r="X77" s="194">
        <v>0</v>
      </c>
    </row>
    <row r="78" spans="2:24">
      <c r="B78" s="65" t="s">
        <v>20</v>
      </c>
      <c r="C78" s="64" t="s">
        <v>185</v>
      </c>
      <c r="D78" s="39" t="str">
        <f>$D$12</f>
        <v>year 2022</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2:24">
      <c r="C79" s="48"/>
      <c r="D79" s="48" t="str">
        <f>$D$13</f>
        <v>year 2021</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c r="B80" s="65" t="s">
        <v>22</v>
      </c>
      <c r="C80" s="64" t="s">
        <v>9</v>
      </c>
      <c r="D80" s="39" t="str">
        <f>$D$12</f>
        <v>year 2022</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2:24">
      <c r="C81" s="48"/>
      <c r="D81" s="48" t="str">
        <f>$D$13</f>
        <v>year 2021</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c r="B82" s="65" t="s">
        <v>47</v>
      </c>
      <c r="C82" s="64" t="s">
        <v>186</v>
      </c>
      <c r="D82" s="39" t="str">
        <f>$D$12</f>
        <v>year 2022</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2:24">
      <c r="C83" s="48"/>
      <c r="D83" s="48" t="str">
        <f>$D$13</f>
        <v>year 2021</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c r="B84" s="65" t="s">
        <v>48</v>
      </c>
      <c r="C84" s="64" t="s">
        <v>187</v>
      </c>
      <c r="D84" s="39" t="str">
        <f>$D$12</f>
        <v>year 2022</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2:24">
      <c r="C85" s="48"/>
      <c r="D85" s="48" t="str">
        <f>$D$13</f>
        <v>year 2021</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c r="B86" s="65" t="s">
        <v>49</v>
      </c>
      <c r="C86" s="64" t="s">
        <v>188</v>
      </c>
      <c r="D86" s="39" t="str">
        <f>$D$12</f>
        <v>year 2022</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2:24" ht="14.25" customHeight="1">
      <c r="C87" s="48"/>
      <c r="D87" s="48" t="str">
        <f>$D$13</f>
        <v>year 2021</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spans="2:24" ht="18.75" hidden="1" customHeight="1">
      <c r="C88" s="265" t="str">
        <f>IF(INT(AktJahrMonat) &gt; 201503,"", "Note: The total amount of claims in arrears will be stated from the second quarter 2014 onwards as far as the amount in arrears is at least 5 % of the claim. So far there are no adequate data for the previous periods available.")</f>
        <v/>
      </c>
    </row>
    <row r="89" spans="2:24" ht="18" hidden="1" customHeight="1">
      <c r="C89" s="223" t="str">
        <f>IF(INT(AktJahrMonat) &gt; 201603,"", "Note: The claims which are granted for reasons of promoting exports will be stated from the second quarter 2015 onwards.")</f>
        <v/>
      </c>
    </row>
    <row r="90" spans="2:24" ht="14.25" hidden="1" customHeight="1">
      <c r="C90" s="223" t="str">
        <f>IF(INT(AktJahrMonat) &gt; 201703,"", "Note: The splitting of the cover assets will be stated from the first quarter 2016 onwards.")</f>
        <v/>
      </c>
    </row>
  </sheetData>
  <mergeCells count="1">
    <mergeCell ref="T8:X8"/>
  </mergeCells>
  <printOptions horizontalCentered="1"/>
  <pageMargins left="0.39370078740157477" right="0.39370078740157477" top="0.98425196850393704" bottom="0.78740157480314954" header="0.51181102362204722" footer="0.51181102362204722"/>
  <pageSetup paperSize="9" scale="80" orientation="landscape" r:id="rId1"/>
  <headerFooter>
    <oddFooter>&amp;R&amp;8page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B1:O19"/>
  <sheetViews>
    <sheetView showGridLines="0" showRowColHeaders="0" zoomScaleNormal="100" workbookViewId="0"/>
  </sheetViews>
  <sheetFormatPr baseColWidth="10" defaultRowHeight="12.75" customHeight="1"/>
  <cols>
    <col min="1" max="1" width="0.85546875" style="8" customWidth="1"/>
    <col min="2" max="2" width="3.42578125" style="65" hidden="1" customWidth="1"/>
    <col min="3" max="3" width="22.7109375" style="8" customWidth="1"/>
    <col min="4" max="4" width="8.7109375" style="8" customWidth="1"/>
    <col min="5" max="5" width="15.7109375" style="8" customWidth="1"/>
    <col min="6" max="9" width="18.7109375" style="8" customWidth="1"/>
    <col min="10" max="16384" width="11.42578125" style="8"/>
  </cols>
  <sheetData>
    <row r="1" spans="2:15" ht="5.0999999999999996" customHeight="1"/>
    <row r="2" spans="2:15" ht="12.75" customHeight="1">
      <c r="C2" s="52" t="s">
        <v>256</v>
      </c>
    </row>
    <row r="3" spans="2:15" ht="12.75" customHeight="1">
      <c r="C3" s="262"/>
    </row>
    <row r="4" spans="2:15" ht="12.75" customHeight="1">
      <c r="C4" s="382" t="s">
        <v>264</v>
      </c>
      <c r="D4" s="382"/>
      <c r="E4" s="382"/>
      <c r="F4" s="382"/>
      <c r="G4" s="382"/>
      <c r="H4" s="382"/>
      <c r="I4" s="382"/>
      <c r="J4" s="42"/>
      <c r="K4" s="42"/>
      <c r="L4" s="42"/>
      <c r="O4" s="42"/>
    </row>
    <row r="5" spans="2:15" ht="21.75" customHeight="1">
      <c r="C5" s="383" t="s">
        <v>265</v>
      </c>
      <c r="D5" s="382"/>
      <c r="E5" s="382"/>
      <c r="F5" s="382"/>
      <c r="G5" s="382"/>
      <c r="H5" s="382"/>
      <c r="I5" s="382"/>
      <c r="J5" s="42"/>
      <c r="K5" s="42"/>
      <c r="L5" s="42"/>
      <c r="O5" s="42"/>
    </row>
    <row r="6" spans="2:15" ht="15" customHeight="1">
      <c r="C6" s="320" t="str">
        <f>UebInstitutQuartal</f>
        <v>Q1 2022</v>
      </c>
      <c r="D6" s="340"/>
      <c r="E6" s="340"/>
      <c r="F6" s="341"/>
      <c r="G6" s="341"/>
      <c r="H6" s="341"/>
      <c r="I6" s="341"/>
      <c r="J6" s="42"/>
      <c r="K6" s="42"/>
      <c r="L6" s="42"/>
      <c r="O6" s="42"/>
    </row>
    <row r="7" spans="2:15" ht="12.75" customHeight="1">
      <c r="C7" s="55"/>
      <c r="D7" s="55"/>
      <c r="E7" s="55"/>
      <c r="F7" s="55"/>
      <c r="G7" s="55"/>
      <c r="H7" s="55"/>
      <c r="I7" s="55"/>
    </row>
    <row r="8" spans="2:15" ht="12.75" customHeight="1">
      <c r="C8" s="54"/>
      <c r="D8" s="54"/>
      <c r="E8" s="338" t="s">
        <v>139</v>
      </c>
      <c r="F8" s="332"/>
      <c r="G8" s="339"/>
      <c r="H8" s="380" t="s">
        <v>249</v>
      </c>
      <c r="I8" s="380" t="s">
        <v>250</v>
      </c>
    </row>
    <row r="9" spans="2:15" ht="12.75" customHeight="1">
      <c r="C9" s="54"/>
      <c r="D9" s="54"/>
      <c r="E9" s="59" t="s">
        <v>147</v>
      </c>
      <c r="F9" s="60" t="s">
        <v>191</v>
      </c>
      <c r="G9" s="256"/>
      <c r="H9" s="380"/>
      <c r="I9" s="381"/>
    </row>
    <row r="10" spans="2:15" ht="12.75" customHeight="1">
      <c r="C10" s="47"/>
      <c r="D10" s="47"/>
      <c r="E10" s="122"/>
      <c r="F10" s="316" t="s">
        <v>209</v>
      </c>
      <c r="G10" s="257" t="s">
        <v>210</v>
      </c>
      <c r="H10" s="380"/>
      <c r="I10" s="381"/>
    </row>
    <row r="11" spans="2:15" ht="12.75" customHeight="1">
      <c r="B11" s="271" t="s">
        <v>154</v>
      </c>
      <c r="C11" s="47" t="s">
        <v>155</v>
      </c>
      <c r="D11" s="121" t="str">
        <f>AktQuartKurz</f>
        <v>Q1</v>
      </c>
      <c r="E11" s="63" t="str">
        <f>Einheit_Waehrung</f>
        <v>€ mn.</v>
      </c>
      <c r="F11" s="63" t="str">
        <f>E11</f>
        <v>€ mn.</v>
      </c>
      <c r="G11" s="258" t="str">
        <f>E11</f>
        <v>€ mn.</v>
      </c>
      <c r="H11" s="119" t="str">
        <f>E11</f>
        <v>€ mn.</v>
      </c>
      <c r="I11" s="119" t="str">
        <f>E11</f>
        <v>€ mn.</v>
      </c>
    </row>
    <row r="12" spans="2:15" ht="12.75" customHeight="1">
      <c r="B12" s="65" t="s">
        <v>11</v>
      </c>
      <c r="C12" s="64" t="s">
        <v>156</v>
      </c>
      <c r="D12" s="39" t="str">
        <f>"year " &amp; AktJahr</f>
        <v>year 2022</v>
      </c>
      <c r="E12" s="168">
        <f t="shared" ref="E12:E17" si="0">SUM(F12:G12)</f>
        <v>0</v>
      </c>
      <c r="F12" s="168">
        <v>0</v>
      </c>
      <c r="G12" s="168">
        <v>0</v>
      </c>
      <c r="H12" s="168">
        <v>0</v>
      </c>
      <c r="I12" s="168">
        <v>0</v>
      </c>
    </row>
    <row r="13" spans="2:15" ht="12.75" customHeight="1">
      <c r="C13" s="49"/>
      <c r="D13" s="48" t="str">
        <f>"year " &amp; (AktJahr-1)</f>
        <v>year 2021</v>
      </c>
      <c r="E13" s="172">
        <f t="shared" si="0"/>
        <v>0</v>
      </c>
      <c r="F13" s="172">
        <v>0</v>
      </c>
      <c r="G13" s="172">
        <v>0</v>
      </c>
      <c r="H13" s="172">
        <v>0</v>
      </c>
      <c r="I13" s="172">
        <v>0</v>
      </c>
    </row>
    <row r="14" spans="2:15" ht="12.75" customHeight="1">
      <c r="B14" s="65" t="s">
        <v>12</v>
      </c>
      <c r="C14" s="64" t="s">
        <v>157</v>
      </c>
      <c r="D14" s="39" t="str">
        <f>$D$12</f>
        <v>year 2022</v>
      </c>
      <c r="E14" s="168">
        <f t="shared" si="0"/>
        <v>0</v>
      </c>
      <c r="F14" s="168">
        <v>0</v>
      </c>
      <c r="G14" s="168">
        <v>0</v>
      </c>
      <c r="H14" s="296">
        <v>0</v>
      </c>
      <c r="I14" s="296">
        <v>0</v>
      </c>
    </row>
    <row r="15" spans="2:15" ht="12.75" customHeight="1">
      <c r="C15" s="49"/>
      <c r="D15" s="48" t="str">
        <f>$D$13</f>
        <v>year 2021</v>
      </c>
      <c r="E15" s="172">
        <f t="shared" si="0"/>
        <v>0</v>
      </c>
      <c r="F15" s="172">
        <v>0</v>
      </c>
      <c r="G15" s="172">
        <v>0</v>
      </c>
      <c r="H15" s="296">
        <v>0</v>
      </c>
      <c r="I15" s="296">
        <v>0</v>
      </c>
    </row>
    <row r="16" spans="2:15" ht="12.75" customHeight="1">
      <c r="B16" s="65" t="s">
        <v>23</v>
      </c>
      <c r="C16" s="64" t="s">
        <v>10</v>
      </c>
      <c r="D16" s="39" t="str">
        <f>$D$12</f>
        <v>year 2022</v>
      </c>
      <c r="E16" s="168">
        <f t="shared" si="0"/>
        <v>0</v>
      </c>
      <c r="F16" s="168">
        <v>0</v>
      </c>
      <c r="G16" s="168">
        <v>0</v>
      </c>
      <c r="H16" s="296">
        <v>0</v>
      </c>
      <c r="I16" s="296">
        <v>0</v>
      </c>
    </row>
    <row r="17" spans="3:9" ht="12.75" customHeight="1">
      <c r="C17" s="49"/>
      <c r="D17" s="48" t="str">
        <f>$D$13</f>
        <v>year 2021</v>
      </c>
      <c r="E17" s="172">
        <f t="shared" si="0"/>
        <v>0</v>
      </c>
      <c r="F17" s="172">
        <v>0</v>
      </c>
      <c r="G17" s="172">
        <v>0</v>
      </c>
      <c r="H17" s="296">
        <v>0</v>
      </c>
      <c r="I17" s="296">
        <v>0</v>
      </c>
    </row>
    <row r="19" spans="3:9" ht="12.75" customHeight="1">
      <c r="C19" s="223" t="str">
        <f>IF(INT(AktJahrMonat) &gt; 201603,"", "Note: The total amount of claims in arrears will be stated from the second quarter 2015 onwards as far as the amount in arrears is at least 5 % of the claim.")</f>
        <v/>
      </c>
    </row>
  </sheetData>
  <mergeCells count="4">
    <mergeCell ref="H8:H10"/>
    <mergeCell ref="I8:I10"/>
    <mergeCell ref="C4:I4"/>
    <mergeCell ref="C5:I5"/>
  </mergeCells>
  <phoneticPr fontId="0" type="noConversion"/>
  <printOptions horizontalCentered="1"/>
  <pageMargins left="0.78740157480314965" right="0.31496062992125984" top="0.78740157480314965" bottom="0.86614173228346458" header="0.51181102362204722" footer="0.39370078740157483"/>
  <pageSetup paperSize="9" scale="75" orientation="portrait" r:id="rId1"/>
  <headerFooter alignWithMargins="0">
    <oddFooter>&amp;L&amp;8 &amp;C&amp;8 &amp;R&amp;8page &amp;P</oddFooter>
  </headerFooter>
  <ignoredErrors>
    <ignoredError sqref="D15 D16:D25" formula="1"/>
    <ignoredError sqref="E12 E13:E17"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B1:M19"/>
  <sheetViews>
    <sheetView showGridLines="0" showRowColHeaders="0" zoomScaleNormal="100" workbookViewId="0"/>
  </sheetViews>
  <sheetFormatPr baseColWidth="10" defaultRowHeight="12.75" customHeight="1"/>
  <cols>
    <col min="1" max="1" width="0.85546875" style="8" customWidth="1"/>
    <col min="2" max="2" width="3.42578125" style="65" hidden="1" customWidth="1"/>
    <col min="3" max="3" width="22.7109375" style="8" customWidth="1"/>
    <col min="4" max="4" width="8.7109375" style="8" customWidth="1"/>
    <col min="5" max="5" width="22.7109375" style="8" customWidth="1"/>
    <col min="6" max="7" width="20.7109375" style="8" customWidth="1"/>
    <col min="8" max="16384" width="11.42578125" style="8"/>
  </cols>
  <sheetData>
    <row r="1" spans="2:13" ht="5.0999999999999996" customHeight="1"/>
    <row r="2" spans="2:13" ht="12.75" customHeight="1">
      <c r="C2" s="52" t="s">
        <v>257</v>
      </c>
    </row>
    <row r="3" spans="2:13" ht="12.75" customHeight="1">
      <c r="C3" s="382" t="s">
        <v>266</v>
      </c>
      <c r="D3" s="382"/>
      <c r="E3" s="382"/>
      <c r="F3" s="382"/>
      <c r="G3" s="382"/>
    </row>
    <row r="4" spans="2:13" ht="12.75" customHeight="1">
      <c r="C4" s="382"/>
      <c r="D4" s="382"/>
      <c r="E4" s="382"/>
      <c r="F4" s="382"/>
      <c r="G4" s="382"/>
      <c r="H4" s="42"/>
      <c r="I4" s="42"/>
      <c r="J4" s="42"/>
      <c r="M4" s="42"/>
    </row>
    <row r="5" spans="2:13" ht="21.75" customHeight="1">
      <c r="C5" s="383" t="s">
        <v>267</v>
      </c>
      <c r="D5" s="383"/>
      <c r="E5" s="383"/>
      <c r="F5" s="383"/>
      <c r="G5" s="383"/>
      <c r="H5" s="42"/>
      <c r="I5" s="42"/>
      <c r="J5" s="42"/>
      <c r="M5" s="42"/>
    </row>
    <row r="6" spans="2:13" ht="15" customHeight="1">
      <c r="C6" s="320" t="str">
        <f>UebInstitutQuartal</f>
        <v>Q1 2022</v>
      </c>
      <c r="D6" s="340"/>
      <c r="E6" s="340"/>
      <c r="F6" s="341"/>
      <c r="G6" s="341"/>
      <c r="H6" s="42"/>
      <c r="I6" s="42"/>
      <c r="J6" s="42"/>
      <c r="M6" s="42"/>
    </row>
    <row r="7" spans="2:13" ht="12.75" customHeight="1">
      <c r="C7" s="55"/>
      <c r="D7" s="55"/>
      <c r="E7" s="55"/>
      <c r="F7" s="55"/>
      <c r="G7" s="55"/>
    </row>
    <row r="8" spans="2:13" ht="12.75" customHeight="1">
      <c r="C8" s="54"/>
      <c r="D8" s="54"/>
      <c r="E8" s="338"/>
      <c r="F8" s="380" t="s">
        <v>268</v>
      </c>
      <c r="G8" s="380" t="s">
        <v>269</v>
      </c>
    </row>
    <row r="9" spans="2:13" ht="21.95" customHeight="1">
      <c r="C9" s="54"/>
      <c r="D9" s="54"/>
      <c r="E9" s="342" t="s">
        <v>139</v>
      </c>
      <c r="F9" s="380"/>
      <c r="G9" s="381"/>
    </row>
    <row r="10" spans="2:13" ht="12.75" customHeight="1">
      <c r="C10" s="47"/>
      <c r="D10" s="47"/>
      <c r="E10" s="343"/>
      <c r="F10" s="380"/>
      <c r="G10" s="381"/>
    </row>
    <row r="11" spans="2:13" ht="12.75" customHeight="1">
      <c r="B11" s="271" t="s">
        <v>154</v>
      </c>
      <c r="C11" s="47" t="s">
        <v>155</v>
      </c>
      <c r="D11" s="121" t="str">
        <f>AktQuartKurz</f>
        <v>Q1</v>
      </c>
      <c r="E11" s="63" t="str">
        <f>Einheit_Waehrung</f>
        <v>€ mn.</v>
      </c>
      <c r="F11" s="119" t="str">
        <f>E11</f>
        <v>€ mn.</v>
      </c>
      <c r="G11" s="119" t="str">
        <f>E11</f>
        <v>€ mn.</v>
      </c>
    </row>
    <row r="12" spans="2:13" ht="12.75" customHeight="1">
      <c r="B12" s="65" t="s">
        <v>11</v>
      </c>
      <c r="C12" s="64" t="s">
        <v>156</v>
      </c>
      <c r="D12" s="39" t="str">
        <f>"year " &amp; AktJahr</f>
        <v>year 2022</v>
      </c>
      <c r="E12" s="168">
        <v>0</v>
      </c>
      <c r="F12" s="168">
        <v>0</v>
      </c>
      <c r="G12" s="168">
        <v>0</v>
      </c>
    </row>
    <row r="13" spans="2:13" ht="12.75" customHeight="1">
      <c r="C13" s="49"/>
      <c r="D13" s="48" t="str">
        <f>"year " &amp; (AktJahr-1)</f>
        <v>year 2021</v>
      </c>
      <c r="E13" s="172">
        <v>0</v>
      </c>
      <c r="F13" s="172">
        <v>0</v>
      </c>
      <c r="G13" s="172">
        <v>0</v>
      </c>
    </row>
    <row r="14" spans="2:13" ht="12.75" customHeight="1">
      <c r="B14" s="65" t="s">
        <v>12</v>
      </c>
      <c r="C14" s="64" t="s">
        <v>157</v>
      </c>
      <c r="D14" s="39" t="str">
        <f>$D$12</f>
        <v>year 2022</v>
      </c>
      <c r="E14" s="168">
        <v>0</v>
      </c>
      <c r="F14" s="296">
        <v>0</v>
      </c>
      <c r="G14" s="296">
        <v>0</v>
      </c>
    </row>
    <row r="15" spans="2:13" ht="12.75" customHeight="1">
      <c r="C15" s="49"/>
      <c r="D15" s="48" t="str">
        <f>$D$13</f>
        <v>year 2021</v>
      </c>
      <c r="E15" s="172">
        <v>0</v>
      </c>
      <c r="F15" s="296">
        <v>0</v>
      </c>
      <c r="G15" s="296">
        <v>0</v>
      </c>
    </row>
    <row r="16" spans="2:13" ht="12.75" customHeight="1">
      <c r="B16" s="65" t="s">
        <v>23</v>
      </c>
      <c r="C16" s="64" t="s">
        <v>10</v>
      </c>
      <c r="D16" s="39" t="str">
        <f>$D$12</f>
        <v>year 2022</v>
      </c>
      <c r="E16" s="168">
        <v>0</v>
      </c>
      <c r="F16" s="296">
        <v>0</v>
      </c>
      <c r="G16" s="296">
        <v>0</v>
      </c>
    </row>
    <row r="17" spans="3:7" ht="12.75" customHeight="1">
      <c r="C17" s="49"/>
      <c r="D17" s="48" t="str">
        <f>$D$13</f>
        <v>year 2021</v>
      </c>
      <c r="E17" s="172">
        <v>0</v>
      </c>
      <c r="F17" s="296">
        <v>0</v>
      </c>
      <c r="G17" s="296">
        <v>0</v>
      </c>
    </row>
    <row r="19" spans="3:7" ht="12.75" customHeight="1">
      <c r="C19" s="223" t="str">
        <f>IF(INT(AktJahrMonat) &gt; 201603,"", "Note: The total amount of claims in arrears will be stated from the second quarter 2015 onwards as far as the amount in arrears is at least 5 % of the claim.")</f>
        <v/>
      </c>
    </row>
  </sheetData>
  <mergeCells count="4">
    <mergeCell ref="F8:F10"/>
    <mergeCell ref="G8:G10"/>
    <mergeCell ref="C3:G4"/>
    <mergeCell ref="C5:G5"/>
  </mergeCells>
  <printOptions horizontalCentered="1"/>
  <pageMargins left="0.78740157480314965" right="0.31496062992125984" top="0.78740157480314965" bottom="0.86614173228346458" header="0.51181102362204722" footer="0.39370078740157483"/>
  <pageSetup paperSize="9" orientation="portrait" r:id="rId1"/>
  <headerFooter alignWithMargins="0">
    <oddFooter>&amp;L&amp;8 &amp;C&amp;8 &amp;R&amp;8page &amp;P</oddFooter>
  </headerFooter>
  <ignoredErrors>
    <ignoredError sqref="D15:D16" 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273</v>
      </c>
      <c r="D4" s="221"/>
      <c r="E4" s="221"/>
      <c r="F4" s="219"/>
      <c r="G4" s="219"/>
      <c r="H4" s="219"/>
      <c r="I4" s="219"/>
    </row>
    <row r="5" spans="2:9" ht="15" customHeight="1">
      <c r="C5" s="320" t="str">
        <f>UebInstitutQuartal</f>
        <v>Q1 2022</v>
      </c>
      <c r="D5" s="219"/>
      <c r="E5" s="219"/>
      <c r="F5" s="219"/>
      <c r="G5" s="219"/>
      <c r="H5" s="219"/>
      <c r="I5" s="219"/>
    </row>
    <row r="6" spans="2:9">
      <c r="C6" s="219"/>
      <c r="D6" s="219"/>
      <c r="E6" s="219"/>
      <c r="F6" s="219"/>
      <c r="G6" s="219"/>
      <c r="H6" s="219"/>
      <c r="I6" s="219"/>
    </row>
    <row r="7" spans="2:9" ht="15">
      <c r="C7" s="222"/>
      <c r="D7" s="223"/>
      <c r="E7" s="344" t="s">
        <v>274</v>
      </c>
      <c r="F7" s="345"/>
      <c r="G7" s="345"/>
      <c r="H7" s="345"/>
      <c r="I7" s="346"/>
    </row>
    <row r="8" spans="2:9">
      <c r="C8" s="223"/>
      <c r="D8" s="223"/>
      <c r="E8" s="224" t="s">
        <v>147</v>
      </c>
      <c r="F8" s="225" t="s">
        <v>191</v>
      </c>
      <c r="G8" s="226"/>
      <c r="H8" s="226"/>
      <c r="I8" s="227"/>
    </row>
    <row r="9" spans="2:9" ht="23.25" customHeight="1">
      <c r="C9" s="223"/>
      <c r="D9" s="223"/>
      <c r="E9" s="228"/>
      <c r="F9" s="384" t="s">
        <v>275</v>
      </c>
      <c r="G9" s="387" t="s">
        <v>220</v>
      </c>
      <c r="H9" s="388"/>
      <c r="I9" s="384" t="s">
        <v>276</v>
      </c>
    </row>
    <row r="10" spans="2:9">
      <c r="C10" s="223"/>
      <c r="D10" s="223"/>
      <c r="E10" s="228"/>
      <c r="F10" s="385"/>
      <c r="G10" s="389" t="s">
        <v>212</v>
      </c>
      <c r="H10" s="231" t="s">
        <v>191</v>
      </c>
      <c r="I10" s="385"/>
    </row>
    <row r="11" spans="2:9" ht="39.950000000000003" customHeight="1">
      <c r="C11" s="229"/>
      <c r="D11" s="229"/>
      <c r="E11" s="230"/>
      <c r="F11" s="386"/>
      <c r="G11" s="390"/>
      <c r="H11" s="283" t="s">
        <v>213</v>
      </c>
      <c r="I11" s="386"/>
    </row>
    <row r="12" spans="2:9">
      <c r="B12" s="273" t="s">
        <v>154</v>
      </c>
      <c r="C12" s="233" t="s">
        <v>155</v>
      </c>
      <c r="D12" s="236" t="str">
        <f>AktQuartKurz</f>
        <v>Q1</v>
      </c>
      <c r="E12" s="200" t="str">
        <f>Einheit_Waehrung</f>
        <v>€ mn.</v>
      </c>
      <c r="F12" s="83" t="str">
        <f>E12</f>
        <v>€ mn.</v>
      </c>
      <c r="G12" s="83" t="str">
        <f>E12</f>
        <v>€ mn.</v>
      </c>
      <c r="H12" s="83" t="str">
        <f>E12</f>
        <v>€ mn.</v>
      </c>
      <c r="I12" s="201" t="str">
        <f>E12</f>
        <v>€ mn.</v>
      </c>
    </row>
    <row r="13" spans="2:9">
      <c r="B13" s="272" t="s">
        <v>11</v>
      </c>
      <c r="C13" s="64" t="s">
        <v>156</v>
      </c>
      <c r="D13" s="39" t="str">
        <f>"Jahr " &amp; AktJahr</f>
        <v>Jahr 2022</v>
      </c>
      <c r="E13" s="191">
        <f>SUM(E15,E17,E19,E21,E23,E25,E27,E29,E31,E33,E35,E37,E39,E41,E43,E45,E47,E49,E51,E53,E55,E57,E59,E61,E63,E65,E67,E69,E71,E73,E75,E77,E79,E81,E83,E85,E87)</f>
        <v>14</v>
      </c>
      <c r="F13" s="168">
        <f>SUM(F15,F17,F19,F21,F23,F25,F27,F29,F31,F33,F35,F37,F39,F41,F43,F45,F47,F49,F51,F53,F55,F57,F59,F61,F63,F65,F67,F69,F71,F73,F75,F77,F79,F81,F83,F85,F87)</f>
        <v>0</v>
      </c>
      <c r="G13" s="168">
        <f>SUM(G15,G17,G19,G21,G23,G25,G27,G29,G31,G33,G35,G37,G39,G41,G43,G45,G47,G49,G51,G53,G55,G57,G59,G61,G63,G65,G67,G69,G71,G73,G75,G77,G79,G81,G83,G85,G87)</f>
        <v>10</v>
      </c>
      <c r="H13" s="168">
        <f>SUM(H15,H17,H19,H21,H23,H25,H27,H29,H31,H33,H35,H37,H39,H41,H43,H45,H47,H49,H51,H53,H55,H57,H59,H61,H63,H65,H67,H69,H71,H73,H75,H77,H79,H81,H83,H85,H87)</f>
        <v>0</v>
      </c>
      <c r="I13" s="192">
        <f>SUM(I15,I17,I19,I21,I23,I25,I27,I29,I31,I33,I35,I37,I39,I41,I43,I45,I47,I49,I51,I53,I55,I57,I59,I61,I63,I65,I67,I69,I71,I73,I75,I77,I79,I81,I83,I85,I87)</f>
        <v>4</v>
      </c>
    </row>
    <row r="14" spans="2:9" s="146" customFormat="1">
      <c r="B14" s="234"/>
      <c r="C14" s="48"/>
      <c r="D14" s="48" t="str">
        <f>"Jahr " &amp; (AktJahr-1)</f>
        <v>Jahr 2021</v>
      </c>
      <c r="E14" s="193">
        <f>SUM(E16,E18,E20,E22,E24,E26,E28,E30,E32,E34,E36,E38,E40,E42,E44,E46,E48,E50,E52,E54,E56,E58,E60,E62,E64,E66,E68,E70,E72,E74,E76,E78,E80,E82,E84,E86,E88)</f>
        <v>26.5</v>
      </c>
      <c r="F14" s="172">
        <f>SUM(F16,F18,F20,F22,F24,F26,F28,F30,F32,F34,F36,F38,F40,F42,F44,F46,F48,F50,F52,F54,F56,F58,F60,F62,F64,F66,F68,F70,F72,F74,F76,F78,F80,F82,F84,F86,F88)</f>
        <v>0</v>
      </c>
      <c r="G14" s="172">
        <f>SUM(G16,G18,G20,G22,G24,G26,G28,G30,G32,G34,G36,G38,G40,G42,G44,G46,G48,G50,G52,G54,G56,G58,G60,G62,G64,G66,G68,G70,G72,G74,G76,G78,G80,G82,G84,G86,G88)</f>
        <v>20</v>
      </c>
      <c r="H14" s="172">
        <f>SUM(H16,H18,H20,H22,H24,H26,H28,H30,H32,H34,H36,H38,H40,H42,H44,H46,H48,H50,H52,H54,H56,H58,H60,H62,H64,H66,H68,H70,H72,H74,H76,H78,H80,H82,H84,H86,H88)</f>
        <v>0</v>
      </c>
      <c r="I14" s="194">
        <f>SUM(I16,I18,I20,I22,I24,I26,I28,I30,I32,I34,I36,I38,I40,I42,I44,I46,I48,I50,I52,I54,I56,I58,I60,I62,I64,I66,I68,I70,I72,I74,I76,I78,I80,I82,I84,I86,I88)</f>
        <v>6.5</v>
      </c>
    </row>
    <row r="15" spans="2:9">
      <c r="B15" s="234" t="s">
        <v>12</v>
      </c>
      <c r="C15" s="64" t="s">
        <v>157</v>
      </c>
      <c r="D15" s="39" t="str">
        <f>$D$13</f>
        <v>Jahr 2022</v>
      </c>
      <c r="E15" s="191">
        <v>14</v>
      </c>
      <c r="F15" s="168">
        <v>0</v>
      </c>
      <c r="G15" s="168">
        <v>10</v>
      </c>
      <c r="H15" s="168">
        <v>0</v>
      </c>
      <c r="I15" s="192">
        <v>4</v>
      </c>
    </row>
    <row r="16" spans="2:9" s="146" customFormat="1">
      <c r="B16" s="234"/>
      <c r="C16" s="48"/>
      <c r="D16" s="48" t="str">
        <f>$D$14</f>
        <v>Jahr 2021</v>
      </c>
      <c r="E16" s="193">
        <v>26.5</v>
      </c>
      <c r="F16" s="172">
        <v>0</v>
      </c>
      <c r="G16" s="172">
        <v>20</v>
      </c>
      <c r="H16" s="172">
        <v>0</v>
      </c>
      <c r="I16" s="194">
        <v>6.5</v>
      </c>
    </row>
    <row r="17" spans="2:9">
      <c r="B17" s="235" t="s">
        <v>36</v>
      </c>
      <c r="C17" s="64" t="s">
        <v>158</v>
      </c>
      <c r="D17" s="39" t="str">
        <f>$D$13</f>
        <v>Jahr 2022</v>
      </c>
      <c r="E17" s="191">
        <v>0</v>
      </c>
      <c r="F17" s="168">
        <v>0</v>
      </c>
      <c r="G17" s="168">
        <v>0</v>
      </c>
      <c r="H17" s="168">
        <v>0</v>
      </c>
      <c r="I17" s="192">
        <v>0</v>
      </c>
    </row>
    <row r="18" spans="2:9" s="146" customFormat="1">
      <c r="B18" s="234"/>
      <c r="C18" s="48"/>
      <c r="D18" s="48" t="str">
        <f>$D$14</f>
        <v>Jahr 2021</v>
      </c>
      <c r="E18" s="193">
        <v>0</v>
      </c>
      <c r="F18" s="172">
        <v>0</v>
      </c>
      <c r="G18" s="172">
        <v>0</v>
      </c>
      <c r="H18" s="172">
        <v>0</v>
      </c>
      <c r="I18" s="194">
        <v>0</v>
      </c>
    </row>
    <row r="19" spans="2:9">
      <c r="B19" s="235" t="s">
        <v>24</v>
      </c>
      <c r="C19" s="64" t="s">
        <v>159</v>
      </c>
      <c r="D19" s="39" t="str">
        <f>$D$13</f>
        <v>Jahr 2022</v>
      </c>
      <c r="E19" s="191">
        <v>0</v>
      </c>
      <c r="F19" s="168">
        <v>0</v>
      </c>
      <c r="G19" s="168">
        <v>0</v>
      </c>
      <c r="H19" s="168">
        <v>0</v>
      </c>
      <c r="I19" s="192">
        <v>0</v>
      </c>
    </row>
    <row r="20" spans="2:9" s="146" customFormat="1">
      <c r="B20" s="234"/>
      <c r="C20" s="48"/>
      <c r="D20" s="48" t="str">
        <f>$D$14</f>
        <v>Jahr 2021</v>
      </c>
      <c r="E20" s="193">
        <v>0</v>
      </c>
      <c r="F20" s="172">
        <v>0</v>
      </c>
      <c r="G20" s="172">
        <v>0</v>
      </c>
      <c r="H20" s="172">
        <v>0</v>
      </c>
      <c r="I20" s="194">
        <v>0</v>
      </c>
    </row>
    <row r="21" spans="2:9">
      <c r="B21" s="235" t="s">
        <v>30</v>
      </c>
      <c r="C21" s="64" t="s">
        <v>160</v>
      </c>
      <c r="D21" s="39" t="str">
        <f>$D$13</f>
        <v>Jahr 2022</v>
      </c>
      <c r="E21" s="191">
        <v>0</v>
      </c>
      <c r="F21" s="168">
        <v>0</v>
      </c>
      <c r="G21" s="168">
        <v>0</v>
      </c>
      <c r="H21" s="168">
        <v>0</v>
      </c>
      <c r="I21" s="192">
        <v>0</v>
      </c>
    </row>
    <row r="22" spans="2:9" s="146" customFormat="1">
      <c r="B22" s="234"/>
      <c r="C22" s="48"/>
      <c r="D22" s="48" t="str">
        <f>$D$14</f>
        <v>Jahr 2021</v>
      </c>
      <c r="E22" s="193">
        <v>0</v>
      </c>
      <c r="F22" s="172">
        <v>0</v>
      </c>
      <c r="G22" s="172">
        <v>0</v>
      </c>
      <c r="H22" s="172">
        <v>0</v>
      </c>
      <c r="I22" s="194">
        <v>0</v>
      </c>
    </row>
    <row r="23" spans="2:9">
      <c r="B23" s="235" t="s">
        <v>29</v>
      </c>
      <c r="C23" s="64" t="s">
        <v>161</v>
      </c>
      <c r="D23" s="39" t="str">
        <f>$D$13</f>
        <v>Jahr 2022</v>
      </c>
      <c r="E23" s="191">
        <v>0</v>
      </c>
      <c r="F23" s="168">
        <v>0</v>
      </c>
      <c r="G23" s="168">
        <v>0</v>
      </c>
      <c r="H23" s="168">
        <v>0</v>
      </c>
      <c r="I23" s="192">
        <v>0</v>
      </c>
    </row>
    <row r="24" spans="2:9" s="146" customFormat="1">
      <c r="B24" s="234"/>
      <c r="C24" s="48"/>
      <c r="D24" s="48" t="str">
        <f>$D$14</f>
        <v>Jahr 2021</v>
      </c>
      <c r="E24" s="193">
        <v>0</v>
      </c>
      <c r="F24" s="172">
        <v>0</v>
      </c>
      <c r="G24" s="172">
        <v>0</v>
      </c>
      <c r="H24" s="172">
        <v>0</v>
      </c>
      <c r="I24" s="194">
        <v>0</v>
      </c>
    </row>
    <row r="25" spans="2:9">
      <c r="B25" s="235" t="s">
        <v>42</v>
      </c>
      <c r="C25" s="64" t="s">
        <v>162</v>
      </c>
      <c r="D25" s="39" t="str">
        <f>$D$13</f>
        <v>Jahr 2022</v>
      </c>
      <c r="E25" s="191">
        <v>0</v>
      </c>
      <c r="F25" s="168">
        <v>0</v>
      </c>
      <c r="G25" s="168">
        <v>0</v>
      </c>
      <c r="H25" s="168">
        <v>0</v>
      </c>
      <c r="I25" s="192">
        <v>0</v>
      </c>
    </row>
    <row r="26" spans="2:9" s="146" customFormat="1">
      <c r="B26" s="234"/>
      <c r="C26" s="48"/>
      <c r="D26" s="48" t="str">
        <f>$D$14</f>
        <v>Jahr 2021</v>
      </c>
      <c r="E26" s="193">
        <v>0</v>
      </c>
      <c r="F26" s="172">
        <v>0</v>
      </c>
      <c r="G26" s="172">
        <v>0</v>
      </c>
      <c r="H26" s="172">
        <v>0</v>
      </c>
      <c r="I26" s="194">
        <v>0</v>
      </c>
    </row>
    <row r="27" spans="2:9">
      <c r="B27" s="234" t="s">
        <v>31</v>
      </c>
      <c r="C27" s="64" t="s">
        <v>163</v>
      </c>
      <c r="D27" s="39" t="str">
        <f>$D$13</f>
        <v>Jahr 2022</v>
      </c>
      <c r="E27" s="191">
        <v>0</v>
      </c>
      <c r="F27" s="168">
        <v>0</v>
      </c>
      <c r="G27" s="168">
        <v>0</v>
      </c>
      <c r="H27" s="168">
        <v>0</v>
      </c>
      <c r="I27" s="192">
        <v>0</v>
      </c>
    </row>
    <row r="28" spans="2:9" s="146" customFormat="1">
      <c r="B28" s="234"/>
      <c r="C28" s="48"/>
      <c r="D28" s="48" t="str">
        <f>$D$14</f>
        <v>Jahr 2021</v>
      </c>
      <c r="E28" s="193">
        <v>0</v>
      </c>
      <c r="F28" s="172">
        <v>0</v>
      </c>
      <c r="G28" s="172">
        <v>0</v>
      </c>
      <c r="H28" s="172">
        <v>0</v>
      </c>
      <c r="I28" s="194">
        <v>0</v>
      </c>
    </row>
    <row r="29" spans="2:9">
      <c r="B29" s="234" t="s">
        <v>32</v>
      </c>
      <c r="C29" s="64" t="s">
        <v>164</v>
      </c>
      <c r="D29" s="39" t="str">
        <f>$D$13</f>
        <v>Jahr 2022</v>
      </c>
      <c r="E29" s="191">
        <v>0</v>
      </c>
      <c r="F29" s="168">
        <v>0</v>
      </c>
      <c r="G29" s="168">
        <v>0</v>
      </c>
      <c r="H29" s="168">
        <v>0</v>
      </c>
      <c r="I29" s="192">
        <v>0</v>
      </c>
    </row>
    <row r="30" spans="2:9" s="146" customFormat="1">
      <c r="B30" s="234"/>
      <c r="C30" s="48"/>
      <c r="D30" s="48" t="str">
        <f>$D$14</f>
        <v>Jahr 2021</v>
      </c>
      <c r="E30" s="193">
        <v>0</v>
      </c>
      <c r="F30" s="172">
        <v>0</v>
      </c>
      <c r="G30" s="172">
        <v>0</v>
      </c>
      <c r="H30" s="172">
        <v>0</v>
      </c>
      <c r="I30" s="194">
        <v>0</v>
      </c>
    </row>
    <row r="31" spans="2:9">
      <c r="B31" s="234" t="s">
        <v>13</v>
      </c>
      <c r="C31" s="64" t="s">
        <v>165</v>
      </c>
      <c r="D31" s="39" t="str">
        <f>$D$13</f>
        <v>Jahr 2022</v>
      </c>
      <c r="E31" s="191">
        <v>0</v>
      </c>
      <c r="F31" s="168">
        <v>0</v>
      </c>
      <c r="G31" s="168">
        <v>0</v>
      </c>
      <c r="H31" s="168">
        <v>0</v>
      </c>
      <c r="I31" s="192">
        <v>0</v>
      </c>
    </row>
    <row r="32" spans="2:9" s="146" customFormat="1">
      <c r="B32" s="234"/>
      <c r="C32" s="48"/>
      <c r="D32" s="48" t="str">
        <f>$D$14</f>
        <v>Jahr 2021</v>
      </c>
      <c r="E32" s="193">
        <v>0</v>
      </c>
      <c r="F32" s="172">
        <v>0</v>
      </c>
      <c r="G32" s="172">
        <v>0</v>
      </c>
      <c r="H32" s="172">
        <v>0</v>
      </c>
      <c r="I32" s="194">
        <v>0</v>
      </c>
    </row>
    <row r="33" spans="2:9">
      <c r="B33" s="234" t="s">
        <v>14</v>
      </c>
      <c r="C33" s="64" t="s">
        <v>166</v>
      </c>
      <c r="D33" s="39" t="str">
        <f>$D$13</f>
        <v>Jahr 2022</v>
      </c>
      <c r="E33" s="191">
        <v>0</v>
      </c>
      <c r="F33" s="168">
        <v>0</v>
      </c>
      <c r="G33" s="168">
        <v>0</v>
      </c>
      <c r="H33" s="168">
        <v>0</v>
      </c>
      <c r="I33" s="192">
        <v>0</v>
      </c>
    </row>
    <row r="34" spans="2:9" s="146" customFormat="1">
      <c r="B34" s="234"/>
      <c r="C34" s="48"/>
      <c r="D34" s="48" t="str">
        <f>$D$14</f>
        <v>Jahr 2021</v>
      </c>
      <c r="E34" s="193">
        <v>0</v>
      </c>
      <c r="F34" s="172">
        <v>0</v>
      </c>
      <c r="G34" s="172">
        <v>0</v>
      </c>
      <c r="H34" s="172">
        <v>0</v>
      </c>
      <c r="I34" s="194">
        <v>0</v>
      </c>
    </row>
    <row r="35" spans="2:9">
      <c r="B35" s="234" t="s">
        <v>15</v>
      </c>
      <c r="C35" s="64" t="s">
        <v>167</v>
      </c>
      <c r="D35" s="39" t="str">
        <f>$D$13</f>
        <v>Jahr 2022</v>
      </c>
      <c r="E35" s="191">
        <v>0</v>
      </c>
      <c r="F35" s="168">
        <v>0</v>
      </c>
      <c r="G35" s="168">
        <v>0</v>
      </c>
      <c r="H35" s="168">
        <v>0</v>
      </c>
      <c r="I35" s="192">
        <v>0</v>
      </c>
    </row>
    <row r="36" spans="2:9" s="146" customFormat="1">
      <c r="B36" s="234"/>
      <c r="C36" s="48"/>
      <c r="D36" s="48" t="str">
        <f>$D$14</f>
        <v>Jahr 2021</v>
      </c>
      <c r="E36" s="193">
        <v>0</v>
      </c>
      <c r="F36" s="172">
        <v>0</v>
      </c>
      <c r="G36" s="172">
        <v>0</v>
      </c>
      <c r="H36" s="172">
        <v>0</v>
      </c>
      <c r="I36" s="194">
        <v>0</v>
      </c>
    </row>
    <row r="37" spans="2:9">
      <c r="B37" s="234" t="s">
        <v>25</v>
      </c>
      <c r="C37" s="64" t="s">
        <v>168</v>
      </c>
      <c r="D37" s="39" t="str">
        <f>$D$13</f>
        <v>Jahr 2022</v>
      </c>
      <c r="E37" s="191">
        <v>0</v>
      </c>
      <c r="F37" s="168">
        <v>0</v>
      </c>
      <c r="G37" s="168">
        <v>0</v>
      </c>
      <c r="H37" s="168">
        <v>0</v>
      </c>
      <c r="I37" s="192">
        <v>0</v>
      </c>
    </row>
    <row r="38" spans="2:9" s="146" customFormat="1">
      <c r="B38" s="234"/>
      <c r="C38" s="48"/>
      <c r="D38" s="48" t="str">
        <f>$D$14</f>
        <v>Jahr 2021</v>
      </c>
      <c r="E38" s="193">
        <v>0</v>
      </c>
      <c r="F38" s="172">
        <v>0</v>
      </c>
      <c r="G38" s="172">
        <v>0</v>
      </c>
      <c r="H38" s="172">
        <v>0</v>
      </c>
      <c r="I38" s="194">
        <v>0</v>
      </c>
    </row>
    <row r="39" spans="2:9">
      <c r="B39" s="234" t="s">
        <v>43</v>
      </c>
      <c r="C39" s="64" t="s">
        <v>169</v>
      </c>
      <c r="D39" s="39" t="str">
        <f>$D$13</f>
        <v>Jahr 2022</v>
      </c>
      <c r="E39" s="191">
        <v>0</v>
      </c>
      <c r="F39" s="168">
        <v>0</v>
      </c>
      <c r="G39" s="168">
        <v>0</v>
      </c>
      <c r="H39" s="168">
        <v>0</v>
      </c>
      <c r="I39" s="192">
        <v>0</v>
      </c>
    </row>
    <row r="40" spans="2:9" s="146" customFormat="1">
      <c r="B40" s="234"/>
      <c r="C40" s="48"/>
      <c r="D40" s="48" t="str">
        <f>$D$14</f>
        <v>Jahr 2021</v>
      </c>
      <c r="E40" s="193">
        <v>0</v>
      </c>
      <c r="F40" s="172">
        <v>0</v>
      </c>
      <c r="G40" s="172">
        <v>0</v>
      </c>
      <c r="H40" s="172">
        <v>0</v>
      </c>
      <c r="I40" s="194">
        <v>0</v>
      </c>
    </row>
    <row r="41" spans="2:9">
      <c r="B41" s="234" t="s">
        <v>16</v>
      </c>
      <c r="C41" s="64" t="s">
        <v>170</v>
      </c>
      <c r="D41" s="39" t="str">
        <f>$D$13</f>
        <v>Jahr 2022</v>
      </c>
      <c r="E41" s="191">
        <v>0</v>
      </c>
      <c r="F41" s="168">
        <v>0</v>
      </c>
      <c r="G41" s="168">
        <v>0</v>
      </c>
      <c r="H41" s="168">
        <v>0</v>
      </c>
      <c r="I41" s="192">
        <v>0</v>
      </c>
    </row>
    <row r="42" spans="2:9" s="146" customFormat="1">
      <c r="B42" s="234"/>
      <c r="C42" s="48"/>
      <c r="D42" s="48" t="str">
        <f>$D$14</f>
        <v>Jahr 2021</v>
      </c>
      <c r="E42" s="193">
        <v>0</v>
      </c>
      <c r="F42" s="172">
        <v>0</v>
      </c>
      <c r="G42" s="172">
        <v>0</v>
      </c>
      <c r="H42" s="172">
        <v>0</v>
      </c>
      <c r="I42" s="194">
        <v>0</v>
      </c>
    </row>
    <row r="43" spans="2:9">
      <c r="B43" s="234" t="s">
        <v>26</v>
      </c>
      <c r="C43" s="64" t="s">
        <v>171</v>
      </c>
      <c r="D43" s="39" t="str">
        <f>$D$13</f>
        <v>Jahr 2022</v>
      </c>
      <c r="E43" s="191">
        <v>0</v>
      </c>
      <c r="F43" s="168">
        <v>0</v>
      </c>
      <c r="G43" s="168">
        <v>0</v>
      </c>
      <c r="H43" s="168">
        <v>0</v>
      </c>
      <c r="I43" s="192">
        <v>0</v>
      </c>
    </row>
    <row r="44" spans="2:9" s="146" customFormat="1">
      <c r="B44" s="234"/>
      <c r="C44" s="48"/>
      <c r="D44" s="48" t="str">
        <f>$D$14</f>
        <v>Jahr 2021</v>
      </c>
      <c r="E44" s="193">
        <v>0</v>
      </c>
      <c r="F44" s="172">
        <v>0</v>
      </c>
      <c r="G44" s="172">
        <v>0</v>
      </c>
      <c r="H44" s="172">
        <v>0</v>
      </c>
      <c r="I44" s="194">
        <v>0</v>
      </c>
    </row>
    <row r="45" spans="2:9">
      <c r="B45" s="234" t="s">
        <v>33</v>
      </c>
      <c r="C45" s="64" t="s">
        <v>172</v>
      </c>
      <c r="D45" s="39" t="str">
        <f>$D$13</f>
        <v>Jahr 2022</v>
      </c>
      <c r="E45" s="191">
        <v>0</v>
      </c>
      <c r="F45" s="168">
        <v>0</v>
      </c>
      <c r="G45" s="168">
        <v>0</v>
      </c>
      <c r="H45" s="168">
        <v>0</v>
      </c>
      <c r="I45" s="192">
        <v>0</v>
      </c>
    </row>
    <row r="46" spans="2:9" s="146" customFormat="1">
      <c r="B46" s="234"/>
      <c r="C46" s="48"/>
      <c r="D46" s="48" t="str">
        <f>$D$14</f>
        <v>Jahr 2021</v>
      </c>
      <c r="E46" s="193">
        <v>0</v>
      </c>
      <c r="F46" s="172">
        <v>0</v>
      </c>
      <c r="G46" s="172">
        <v>0</v>
      </c>
      <c r="H46" s="172">
        <v>0</v>
      </c>
      <c r="I46" s="194">
        <v>0</v>
      </c>
    </row>
    <row r="47" spans="2:9">
      <c r="B47" s="234" t="s">
        <v>34</v>
      </c>
      <c r="C47" s="64" t="s">
        <v>173</v>
      </c>
      <c r="D47" s="39" t="str">
        <f>$D$13</f>
        <v>Jahr 2022</v>
      </c>
      <c r="E47" s="191">
        <v>0</v>
      </c>
      <c r="F47" s="168">
        <v>0</v>
      </c>
      <c r="G47" s="168">
        <v>0</v>
      </c>
      <c r="H47" s="168">
        <v>0</v>
      </c>
      <c r="I47" s="192">
        <v>0</v>
      </c>
    </row>
    <row r="48" spans="2:9" s="146" customFormat="1">
      <c r="B48" s="234"/>
      <c r="C48" s="48"/>
      <c r="D48" s="48" t="str">
        <f>$D$14</f>
        <v>Jahr 2021</v>
      </c>
      <c r="E48" s="193">
        <v>0</v>
      </c>
      <c r="F48" s="172">
        <v>0</v>
      </c>
      <c r="G48" s="172">
        <v>0</v>
      </c>
      <c r="H48" s="172">
        <v>0</v>
      </c>
      <c r="I48" s="194">
        <v>0</v>
      </c>
    </row>
    <row r="49" spans="2:9">
      <c r="B49" s="234" t="s">
        <v>35</v>
      </c>
      <c r="C49" s="64" t="s">
        <v>174</v>
      </c>
      <c r="D49" s="39" t="str">
        <f>$D$13</f>
        <v>Jahr 2022</v>
      </c>
      <c r="E49" s="191">
        <v>0</v>
      </c>
      <c r="F49" s="168">
        <v>0</v>
      </c>
      <c r="G49" s="168">
        <v>0</v>
      </c>
      <c r="H49" s="168">
        <v>0</v>
      </c>
      <c r="I49" s="192">
        <v>0</v>
      </c>
    </row>
    <row r="50" spans="2:9" s="146" customFormat="1">
      <c r="B50" s="234"/>
      <c r="C50" s="48"/>
      <c r="D50" s="48" t="str">
        <f>$D$14</f>
        <v>Jahr 2021</v>
      </c>
      <c r="E50" s="193">
        <v>0</v>
      </c>
      <c r="F50" s="172">
        <v>0</v>
      </c>
      <c r="G50" s="172">
        <v>0</v>
      </c>
      <c r="H50" s="172">
        <v>0</v>
      </c>
      <c r="I50" s="194">
        <v>0</v>
      </c>
    </row>
    <row r="51" spans="2:9">
      <c r="B51" s="234" t="s">
        <v>27</v>
      </c>
      <c r="C51" s="64" t="s">
        <v>1</v>
      </c>
      <c r="D51" s="39" t="str">
        <f>$D$13</f>
        <v>Jahr 2022</v>
      </c>
      <c r="E51" s="191">
        <v>0</v>
      </c>
      <c r="F51" s="168">
        <v>0</v>
      </c>
      <c r="G51" s="168">
        <v>0</v>
      </c>
      <c r="H51" s="168">
        <v>0</v>
      </c>
      <c r="I51" s="192">
        <v>0</v>
      </c>
    </row>
    <row r="52" spans="2:9" s="146" customFormat="1">
      <c r="B52" s="234"/>
      <c r="C52" s="48"/>
      <c r="D52" s="48" t="str">
        <f>$D$14</f>
        <v>Jahr 2021</v>
      </c>
      <c r="E52" s="193">
        <v>0</v>
      </c>
      <c r="F52" s="172">
        <v>0</v>
      </c>
      <c r="G52" s="172">
        <v>0</v>
      </c>
      <c r="H52" s="172">
        <v>0</v>
      </c>
      <c r="I52" s="194">
        <v>0</v>
      </c>
    </row>
    <row r="53" spans="2:9">
      <c r="B53" s="234" t="s">
        <v>18</v>
      </c>
      <c r="C53" s="64" t="s">
        <v>175</v>
      </c>
      <c r="D53" s="39" t="str">
        <f>$D$13</f>
        <v>Jahr 2022</v>
      </c>
      <c r="E53" s="191">
        <v>0</v>
      </c>
      <c r="F53" s="168">
        <v>0</v>
      </c>
      <c r="G53" s="168">
        <v>0</v>
      </c>
      <c r="H53" s="168">
        <v>0</v>
      </c>
      <c r="I53" s="192">
        <v>0</v>
      </c>
    </row>
    <row r="54" spans="2:9" s="146" customFormat="1">
      <c r="B54" s="234"/>
      <c r="C54" s="48"/>
      <c r="D54" s="48" t="str">
        <f>$D$14</f>
        <v>Jahr 2021</v>
      </c>
      <c r="E54" s="193">
        <v>0</v>
      </c>
      <c r="F54" s="172">
        <v>0</v>
      </c>
      <c r="G54" s="172">
        <v>0</v>
      </c>
      <c r="H54" s="172">
        <v>0</v>
      </c>
      <c r="I54" s="194">
        <v>0</v>
      </c>
    </row>
    <row r="55" spans="2:9">
      <c r="B55" s="234" t="s">
        <v>37</v>
      </c>
      <c r="C55" s="64" t="s">
        <v>176</v>
      </c>
      <c r="D55" s="39" t="str">
        <f>$D$13</f>
        <v>Jahr 2022</v>
      </c>
      <c r="E55" s="191">
        <v>0</v>
      </c>
      <c r="F55" s="168">
        <v>0</v>
      </c>
      <c r="G55" s="168">
        <v>0</v>
      </c>
      <c r="H55" s="168">
        <v>0</v>
      </c>
      <c r="I55" s="192">
        <v>0</v>
      </c>
    </row>
    <row r="56" spans="2:9" s="146" customFormat="1">
      <c r="B56" s="234"/>
      <c r="C56" s="48"/>
      <c r="D56" s="48" t="str">
        <f>$D$14</f>
        <v>Jahr 2021</v>
      </c>
      <c r="E56" s="193">
        <v>0</v>
      </c>
      <c r="F56" s="172">
        <v>0</v>
      </c>
      <c r="G56" s="172">
        <v>0</v>
      </c>
      <c r="H56" s="172">
        <v>0</v>
      </c>
      <c r="I56" s="194">
        <v>0</v>
      </c>
    </row>
    <row r="57" spans="2:9">
      <c r="B57" s="234" t="s">
        <v>28</v>
      </c>
      <c r="C57" s="64" t="s">
        <v>2</v>
      </c>
      <c r="D57" s="39" t="str">
        <f>$D$13</f>
        <v>Jahr 2022</v>
      </c>
      <c r="E57" s="191">
        <v>0</v>
      </c>
      <c r="F57" s="168">
        <v>0</v>
      </c>
      <c r="G57" s="168">
        <v>0</v>
      </c>
      <c r="H57" s="168">
        <v>0</v>
      </c>
      <c r="I57" s="192">
        <v>0</v>
      </c>
    </row>
    <row r="58" spans="2:9" s="146" customFormat="1">
      <c r="B58" s="234"/>
      <c r="C58" s="48"/>
      <c r="D58" s="48" t="str">
        <f>$D$14</f>
        <v>Jahr 2021</v>
      </c>
      <c r="E58" s="193">
        <v>0</v>
      </c>
      <c r="F58" s="172">
        <v>0</v>
      </c>
      <c r="G58" s="172">
        <v>0</v>
      </c>
      <c r="H58" s="172">
        <v>0</v>
      </c>
      <c r="I58" s="194">
        <v>0</v>
      </c>
    </row>
    <row r="59" spans="2:9">
      <c r="B59" s="234" t="s">
        <v>38</v>
      </c>
      <c r="C59" s="64" t="s">
        <v>177</v>
      </c>
      <c r="D59" s="39" t="str">
        <f>$D$13</f>
        <v>Jahr 2022</v>
      </c>
      <c r="E59" s="191">
        <v>0</v>
      </c>
      <c r="F59" s="168">
        <v>0</v>
      </c>
      <c r="G59" s="168">
        <v>0</v>
      </c>
      <c r="H59" s="168">
        <v>0</v>
      </c>
      <c r="I59" s="192">
        <v>0</v>
      </c>
    </row>
    <row r="60" spans="2:9" s="146" customFormat="1">
      <c r="B60" s="234"/>
      <c r="C60" s="48"/>
      <c r="D60" s="48" t="str">
        <f>$D$14</f>
        <v>Jahr 2021</v>
      </c>
      <c r="E60" s="193">
        <v>0</v>
      </c>
      <c r="F60" s="172">
        <v>0</v>
      </c>
      <c r="G60" s="172">
        <v>0</v>
      </c>
      <c r="H60" s="172">
        <v>0</v>
      </c>
      <c r="I60" s="194">
        <v>0</v>
      </c>
    </row>
    <row r="61" spans="2:9">
      <c r="B61" s="234" t="s">
        <v>40</v>
      </c>
      <c r="C61" s="64" t="s">
        <v>178</v>
      </c>
      <c r="D61" s="39" t="str">
        <f>$D$13</f>
        <v>Jahr 2022</v>
      </c>
      <c r="E61" s="191">
        <v>0</v>
      </c>
      <c r="F61" s="168">
        <v>0</v>
      </c>
      <c r="G61" s="168">
        <v>0</v>
      </c>
      <c r="H61" s="168">
        <v>0</v>
      </c>
      <c r="I61" s="192">
        <v>0</v>
      </c>
    </row>
    <row r="62" spans="2:9" s="146" customFormat="1">
      <c r="B62" s="234"/>
      <c r="C62" s="48"/>
      <c r="D62" s="48" t="str">
        <f>$D$14</f>
        <v>Jahr 2021</v>
      </c>
      <c r="E62" s="193">
        <v>0</v>
      </c>
      <c r="F62" s="172">
        <v>0</v>
      </c>
      <c r="G62" s="172">
        <v>0</v>
      </c>
      <c r="H62" s="172">
        <v>0</v>
      </c>
      <c r="I62" s="194">
        <v>0</v>
      </c>
    </row>
    <row r="63" spans="2:9">
      <c r="B63" s="234" t="s">
        <v>41</v>
      </c>
      <c r="C63" s="64" t="s">
        <v>179</v>
      </c>
      <c r="D63" s="39" t="str">
        <f>$D$13</f>
        <v>Jahr 2022</v>
      </c>
      <c r="E63" s="191">
        <v>0</v>
      </c>
      <c r="F63" s="168">
        <v>0</v>
      </c>
      <c r="G63" s="168">
        <v>0</v>
      </c>
      <c r="H63" s="168">
        <v>0</v>
      </c>
      <c r="I63" s="192">
        <v>0</v>
      </c>
    </row>
    <row r="64" spans="2:9" s="146" customFormat="1">
      <c r="B64" s="234"/>
      <c r="C64" s="48"/>
      <c r="D64" s="48" t="str">
        <f>$D$14</f>
        <v>Jahr 2021</v>
      </c>
      <c r="E64" s="193">
        <v>0</v>
      </c>
      <c r="F64" s="172">
        <v>0</v>
      </c>
      <c r="G64" s="172">
        <v>0</v>
      </c>
      <c r="H64" s="172">
        <v>0</v>
      </c>
      <c r="I64" s="194">
        <v>0</v>
      </c>
    </row>
    <row r="65" spans="2:9">
      <c r="B65" s="234" t="s">
        <v>21</v>
      </c>
      <c r="C65" s="64" t="s">
        <v>180</v>
      </c>
      <c r="D65" s="39" t="str">
        <f>$D$13</f>
        <v>Jahr 2022</v>
      </c>
      <c r="E65" s="191">
        <v>0</v>
      </c>
      <c r="F65" s="168">
        <v>0</v>
      </c>
      <c r="G65" s="168">
        <v>0</v>
      </c>
      <c r="H65" s="168">
        <v>0</v>
      </c>
      <c r="I65" s="192">
        <v>0</v>
      </c>
    </row>
    <row r="66" spans="2:9" s="146" customFormat="1">
      <c r="B66" s="234"/>
      <c r="C66" s="48"/>
      <c r="D66" s="48" t="str">
        <f>$D$14</f>
        <v>Jahr 2021</v>
      </c>
      <c r="E66" s="193">
        <v>0</v>
      </c>
      <c r="F66" s="172">
        <v>0</v>
      </c>
      <c r="G66" s="172">
        <v>0</v>
      </c>
      <c r="H66" s="172">
        <v>0</v>
      </c>
      <c r="I66" s="194">
        <v>0</v>
      </c>
    </row>
    <row r="67" spans="2:9">
      <c r="B67" s="234" t="s">
        <v>39</v>
      </c>
      <c r="C67" s="64" t="s">
        <v>181</v>
      </c>
      <c r="D67" s="39" t="str">
        <f>$D$13</f>
        <v>Jahr 2022</v>
      </c>
      <c r="E67" s="191">
        <v>0</v>
      </c>
      <c r="F67" s="168">
        <v>0</v>
      </c>
      <c r="G67" s="168">
        <v>0</v>
      </c>
      <c r="H67" s="168">
        <v>0</v>
      </c>
      <c r="I67" s="192">
        <v>0</v>
      </c>
    </row>
    <row r="68" spans="2:9" s="146" customFormat="1">
      <c r="B68" s="234"/>
      <c r="C68" s="48"/>
      <c r="D68" s="48" t="str">
        <f>$D$14</f>
        <v>Jahr 2021</v>
      </c>
      <c r="E68" s="193">
        <v>0</v>
      </c>
      <c r="F68" s="172">
        <v>0</v>
      </c>
      <c r="G68" s="172">
        <v>0</v>
      </c>
      <c r="H68" s="172">
        <v>0</v>
      </c>
      <c r="I68" s="194">
        <v>0</v>
      </c>
    </row>
    <row r="69" spans="2:9">
      <c r="B69" s="234" t="s">
        <v>17</v>
      </c>
      <c r="C69" s="64" t="s">
        <v>182</v>
      </c>
      <c r="D69" s="39" t="str">
        <f>$D$13</f>
        <v>Jahr 2022</v>
      </c>
      <c r="E69" s="191">
        <v>0</v>
      </c>
      <c r="F69" s="168">
        <v>0</v>
      </c>
      <c r="G69" s="168">
        <v>0</v>
      </c>
      <c r="H69" s="168">
        <v>0</v>
      </c>
      <c r="I69" s="192">
        <v>0</v>
      </c>
    </row>
    <row r="70" spans="2:9" s="146" customFormat="1">
      <c r="B70" s="234"/>
      <c r="C70" s="48"/>
      <c r="D70" s="48" t="str">
        <f>$D$14</f>
        <v>Jahr 2021</v>
      </c>
      <c r="E70" s="193">
        <v>0</v>
      </c>
      <c r="F70" s="172">
        <v>0</v>
      </c>
      <c r="G70" s="172">
        <v>0</v>
      </c>
      <c r="H70" s="172">
        <v>0</v>
      </c>
      <c r="I70" s="194">
        <v>0</v>
      </c>
    </row>
    <row r="71" spans="2:9">
      <c r="B71" s="234" t="s">
        <v>44</v>
      </c>
      <c r="C71" s="64" t="s">
        <v>183</v>
      </c>
      <c r="D71" s="39" t="str">
        <f>$D$13</f>
        <v>Jahr 2022</v>
      </c>
      <c r="E71" s="191">
        <v>0</v>
      </c>
      <c r="F71" s="168">
        <v>0</v>
      </c>
      <c r="G71" s="168">
        <v>0</v>
      </c>
      <c r="H71" s="168">
        <v>0</v>
      </c>
      <c r="I71" s="192">
        <v>0</v>
      </c>
    </row>
    <row r="72" spans="2:9" s="146" customFormat="1">
      <c r="B72" s="234"/>
      <c r="C72" s="48"/>
      <c r="D72" s="48" t="str">
        <f>$D$14</f>
        <v>Jahr 2021</v>
      </c>
      <c r="E72" s="193">
        <v>0</v>
      </c>
      <c r="F72" s="172">
        <v>0</v>
      </c>
      <c r="G72" s="172">
        <v>0</v>
      </c>
      <c r="H72" s="172">
        <v>0</v>
      </c>
      <c r="I72" s="194">
        <v>0</v>
      </c>
    </row>
    <row r="73" spans="2:9">
      <c r="B73" s="234" t="s">
        <v>46</v>
      </c>
      <c r="C73" s="64" t="s">
        <v>8</v>
      </c>
      <c r="D73" s="39" t="str">
        <f>$D$13</f>
        <v>Jahr 2022</v>
      </c>
      <c r="E73" s="191">
        <v>0</v>
      </c>
      <c r="F73" s="168">
        <v>0</v>
      </c>
      <c r="G73" s="168">
        <v>0</v>
      </c>
      <c r="H73" s="168">
        <v>0</v>
      </c>
      <c r="I73" s="192">
        <v>0</v>
      </c>
    </row>
    <row r="74" spans="2:9" s="146" customFormat="1">
      <c r="B74" s="234"/>
      <c r="C74" s="48"/>
      <c r="D74" s="48" t="str">
        <f>$D$14</f>
        <v>Jahr 2021</v>
      </c>
      <c r="E74" s="193">
        <v>0</v>
      </c>
      <c r="F74" s="172">
        <v>0</v>
      </c>
      <c r="G74" s="172">
        <v>0</v>
      </c>
      <c r="H74" s="172">
        <v>0</v>
      </c>
      <c r="I74" s="194">
        <v>0</v>
      </c>
    </row>
    <row r="75" spans="2:9">
      <c r="B75" s="234" t="s">
        <v>45</v>
      </c>
      <c r="C75" s="64" t="s">
        <v>3</v>
      </c>
      <c r="D75" s="39" t="str">
        <f>$D$13</f>
        <v>Jahr 2022</v>
      </c>
      <c r="E75" s="191">
        <v>0</v>
      </c>
      <c r="F75" s="168">
        <v>0</v>
      </c>
      <c r="G75" s="168">
        <v>0</v>
      </c>
      <c r="H75" s="168">
        <v>0</v>
      </c>
      <c r="I75" s="192">
        <v>0</v>
      </c>
    </row>
    <row r="76" spans="2:9" s="146" customFormat="1">
      <c r="B76" s="234"/>
      <c r="C76" s="48"/>
      <c r="D76" s="48" t="str">
        <f>$D$14</f>
        <v>Jahr 2021</v>
      </c>
      <c r="E76" s="193">
        <v>0</v>
      </c>
      <c r="F76" s="172">
        <v>0</v>
      </c>
      <c r="G76" s="172">
        <v>0</v>
      </c>
      <c r="H76" s="172">
        <v>0</v>
      </c>
      <c r="I76" s="194">
        <v>0</v>
      </c>
    </row>
    <row r="77" spans="2:9">
      <c r="B77" s="234" t="s">
        <v>19</v>
      </c>
      <c r="C77" s="64" t="s">
        <v>184</v>
      </c>
      <c r="D77" s="39" t="str">
        <f>$D$13</f>
        <v>Jahr 2022</v>
      </c>
      <c r="E77" s="191">
        <v>0</v>
      </c>
      <c r="F77" s="168">
        <v>0</v>
      </c>
      <c r="G77" s="168">
        <v>0</v>
      </c>
      <c r="H77" s="168">
        <v>0</v>
      </c>
      <c r="I77" s="192">
        <v>0</v>
      </c>
    </row>
    <row r="78" spans="2:9" s="146" customFormat="1">
      <c r="B78" s="234"/>
      <c r="C78" s="48"/>
      <c r="D78" s="48" t="str">
        <f>$D$14</f>
        <v>Jahr 2021</v>
      </c>
      <c r="E78" s="193">
        <v>0</v>
      </c>
      <c r="F78" s="172">
        <v>0</v>
      </c>
      <c r="G78" s="172">
        <v>0</v>
      </c>
      <c r="H78" s="172">
        <v>0</v>
      </c>
      <c r="I78" s="194">
        <v>0</v>
      </c>
    </row>
    <row r="79" spans="2:9">
      <c r="B79" s="234" t="s">
        <v>20</v>
      </c>
      <c r="C79" s="64" t="s">
        <v>185</v>
      </c>
      <c r="D79" s="39" t="str">
        <f>$D$13</f>
        <v>Jahr 2022</v>
      </c>
      <c r="E79" s="191">
        <v>0</v>
      </c>
      <c r="F79" s="168">
        <v>0</v>
      </c>
      <c r="G79" s="168">
        <v>0</v>
      </c>
      <c r="H79" s="168">
        <v>0</v>
      </c>
      <c r="I79" s="192">
        <v>0</v>
      </c>
    </row>
    <row r="80" spans="2:9" s="146" customFormat="1">
      <c r="B80" s="234"/>
      <c r="C80" s="48"/>
      <c r="D80" s="48" t="str">
        <f>$D$14</f>
        <v>Jahr 2021</v>
      </c>
      <c r="E80" s="193">
        <v>0</v>
      </c>
      <c r="F80" s="172">
        <v>0</v>
      </c>
      <c r="G80" s="172">
        <v>0</v>
      </c>
      <c r="H80" s="172">
        <v>0</v>
      </c>
      <c r="I80" s="194">
        <v>0</v>
      </c>
    </row>
    <row r="81" spans="2:9">
      <c r="B81" s="234" t="s">
        <v>22</v>
      </c>
      <c r="C81" s="64" t="s">
        <v>9</v>
      </c>
      <c r="D81" s="39" t="str">
        <f>$D$13</f>
        <v>Jahr 2022</v>
      </c>
      <c r="E81" s="191">
        <v>0</v>
      </c>
      <c r="F81" s="168">
        <v>0</v>
      </c>
      <c r="G81" s="168">
        <v>0</v>
      </c>
      <c r="H81" s="168">
        <v>0</v>
      </c>
      <c r="I81" s="192">
        <v>0</v>
      </c>
    </row>
    <row r="82" spans="2:9" s="146" customFormat="1">
      <c r="B82" s="234"/>
      <c r="C82" s="48"/>
      <c r="D82" s="48" t="str">
        <f>$D$14</f>
        <v>Jahr 2021</v>
      </c>
      <c r="E82" s="193">
        <v>0</v>
      </c>
      <c r="F82" s="172">
        <v>0</v>
      </c>
      <c r="G82" s="172">
        <v>0</v>
      </c>
      <c r="H82" s="172">
        <v>0</v>
      </c>
      <c r="I82" s="194">
        <v>0</v>
      </c>
    </row>
    <row r="83" spans="2:9">
      <c r="B83" s="234" t="s">
        <v>47</v>
      </c>
      <c r="C83" s="64" t="s">
        <v>186</v>
      </c>
      <c r="D83" s="39" t="str">
        <f>$D$13</f>
        <v>Jahr 2022</v>
      </c>
      <c r="E83" s="191">
        <v>0</v>
      </c>
      <c r="F83" s="168">
        <v>0</v>
      </c>
      <c r="G83" s="168">
        <v>0</v>
      </c>
      <c r="H83" s="168">
        <v>0</v>
      </c>
      <c r="I83" s="192">
        <v>0</v>
      </c>
    </row>
    <row r="84" spans="2:9" s="146" customFormat="1">
      <c r="B84" s="234"/>
      <c r="C84" s="48"/>
      <c r="D84" s="48" t="str">
        <f>$D$14</f>
        <v>Jahr 2021</v>
      </c>
      <c r="E84" s="193">
        <v>0</v>
      </c>
      <c r="F84" s="172">
        <v>0</v>
      </c>
      <c r="G84" s="172">
        <v>0</v>
      </c>
      <c r="H84" s="172">
        <v>0</v>
      </c>
      <c r="I84" s="194">
        <v>0</v>
      </c>
    </row>
    <row r="85" spans="2:9">
      <c r="B85" s="234" t="s">
        <v>48</v>
      </c>
      <c r="C85" s="64" t="s">
        <v>187</v>
      </c>
      <c r="D85" s="39" t="str">
        <f>$D$13</f>
        <v>Jahr 2022</v>
      </c>
      <c r="E85" s="191">
        <v>0</v>
      </c>
      <c r="F85" s="168">
        <v>0</v>
      </c>
      <c r="G85" s="168">
        <v>0</v>
      </c>
      <c r="H85" s="168">
        <v>0</v>
      </c>
      <c r="I85" s="192">
        <v>0</v>
      </c>
    </row>
    <row r="86" spans="2:9" s="146" customFormat="1">
      <c r="B86" s="234"/>
      <c r="C86" s="48"/>
      <c r="D86" s="48" t="str">
        <f>$D$14</f>
        <v>Jahr 2021</v>
      </c>
      <c r="E86" s="193">
        <v>0</v>
      </c>
      <c r="F86" s="172">
        <v>0</v>
      </c>
      <c r="G86" s="172">
        <v>0</v>
      </c>
      <c r="H86" s="172">
        <v>0</v>
      </c>
      <c r="I86" s="194">
        <v>0</v>
      </c>
    </row>
    <row r="87" spans="2:9">
      <c r="B87" s="234" t="s">
        <v>49</v>
      </c>
      <c r="C87" s="64" t="s">
        <v>188</v>
      </c>
      <c r="D87" s="39" t="str">
        <f>$D$13</f>
        <v>Jahr 2022</v>
      </c>
      <c r="E87" s="191">
        <v>0</v>
      </c>
      <c r="F87" s="168">
        <v>0</v>
      </c>
      <c r="G87" s="168">
        <v>0</v>
      </c>
      <c r="H87" s="168">
        <v>0</v>
      </c>
      <c r="I87" s="192">
        <v>0</v>
      </c>
    </row>
    <row r="88" spans="2:9" s="146" customFormat="1">
      <c r="B88" s="254"/>
      <c r="C88" s="255"/>
      <c r="D88" s="255" t="str">
        <f>$D$14</f>
        <v>Jahr 2021</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133</vt:i4>
      </vt:variant>
    </vt:vector>
  </HeadingPairs>
  <TitlesOfParts>
    <vt:vector size="148" baseType="lpstr">
      <vt:lpstr>StTai</vt:lpstr>
      <vt:lpstr>StTal</vt:lpstr>
      <vt:lpstr>StTag</vt:lpstr>
      <vt:lpstr>StTdh</vt:lpstr>
      <vt:lpstr>StTdo</vt:lpstr>
      <vt:lpstr>StTdoR</vt:lpstr>
      <vt:lpstr>StTds</vt:lpstr>
      <vt:lpstr>StTdf</vt:lpstr>
      <vt:lpstr>StTwh</vt:lpstr>
      <vt:lpstr>StTwo</vt:lpstr>
      <vt:lpstr>StTws</vt:lpstr>
      <vt:lpstr>StTwf</vt:lpstr>
      <vt:lpstr>StTk</vt:lpstr>
      <vt:lpstr>Disclaimer</vt:lpstr>
      <vt:lpstr>Steuertabelle</vt:lpstr>
      <vt:lpstr>AktJahr</vt:lpstr>
      <vt:lpstr>AktJahrMonat</vt:lpstr>
      <vt:lpstr>AktMonat</vt:lpstr>
      <vt:lpstr>AktQuartal</vt:lpstr>
      <vt:lpstr>AktQuartKurz</vt:lpstr>
      <vt:lpstr>AusfInstitut</vt:lpstr>
      <vt:lpstr>AuswertBasis</vt:lpstr>
      <vt:lpstr>CsvDateiName</vt:lpstr>
      <vt:lpstr>Datenart</vt:lpstr>
      <vt:lpstr>Steuertabelle!Druckbereich</vt:lpstr>
      <vt:lpstr>StTag!Druckbereich</vt:lpstr>
      <vt:lpstr>StTai!Druckbereich</vt:lpstr>
      <vt:lpstr>StTal!Druckbereich</vt:lpstr>
      <vt:lpstr>StTdf!Druckbereich</vt:lpstr>
      <vt:lpstr>StTdh!Druckbereich</vt:lpstr>
      <vt:lpstr>StTdo!Druckbereich</vt:lpstr>
      <vt:lpstr>StTds!Druckbereich</vt:lpstr>
      <vt:lpstr>StTk!Druckbereich</vt:lpstr>
      <vt:lpstr>StTwf!Druckbereich</vt:lpstr>
      <vt:lpstr>StTwh!Druckbereich</vt:lpstr>
      <vt:lpstr>StTwo!Druckbereich</vt:lpstr>
      <vt:lpstr>StTws!Druckbereich</vt:lpstr>
      <vt:lpstr>StTdf!Drucktitel</vt:lpstr>
      <vt:lpstr>StTdh!Drucktitel</vt:lpstr>
      <vt:lpstr>StTdo!Drucktitel</vt:lpstr>
      <vt:lpstr>StTdoR!Drucktitel</vt:lpstr>
      <vt:lpstr>StTds!Drucktitel</vt:lpstr>
      <vt:lpstr>StTwf!Drucktitel</vt:lpstr>
      <vt:lpstr>StTwh!Drucktitel</vt:lpstr>
      <vt:lpstr>StTwo!Drucktitel</vt:lpstr>
      <vt:lpstr>StTws!Drucktitel</vt:lpstr>
      <vt:lpstr>Einheit_Waehrung</vt:lpstr>
      <vt:lpstr>EndeBehOk</vt:lpstr>
      <vt:lpstr>ErstDatum</vt:lpstr>
      <vt:lpstr>ErstelltAm</vt:lpstr>
      <vt:lpstr>FnRwbBerF</vt:lpstr>
      <vt:lpstr>FnRwbBerH</vt:lpstr>
      <vt:lpstr>FnRwbBerO</vt:lpstr>
      <vt:lpstr>FnRwbBerS</vt:lpstr>
      <vt:lpstr>Institut</vt:lpstr>
      <vt:lpstr>InstitutsBez</vt:lpstr>
      <vt:lpstr>KomprimOk</vt:lpstr>
      <vt:lpstr>KzKomprimierung</vt:lpstr>
      <vt:lpstr>KzMitBuLand</vt:lpstr>
      <vt:lpstr>KzRbwBerF</vt:lpstr>
      <vt:lpstr>KzRbwBerH</vt:lpstr>
      <vt:lpstr>KzRbwBerO</vt:lpstr>
      <vt:lpstr>KzRbwBerS</vt:lpstr>
      <vt:lpstr>Leer</vt:lpstr>
      <vt:lpstr>MapArt</vt:lpstr>
      <vt:lpstr>MapVersDat</vt:lpstr>
      <vt:lpstr>MapVersNr</vt:lpstr>
      <vt:lpstr>NotizOhneInstitute</vt:lpstr>
      <vt:lpstr>ProgVersDat</vt:lpstr>
      <vt:lpstr>ProgVersNr</vt:lpstr>
      <vt:lpstr>RelevInstitute</vt:lpstr>
      <vt:lpstr>SdDezStellen</vt:lpstr>
      <vt:lpstr>StatistikBez</vt:lpstr>
      <vt:lpstr>StatistikNr</vt:lpstr>
      <vt:lpstr>Stichtag</vt:lpstr>
      <vt:lpstr>StTag!TagFussnoteH</vt:lpstr>
      <vt:lpstr>TagFussnoteO</vt:lpstr>
      <vt:lpstr>TagWertBerF</vt:lpstr>
      <vt:lpstr>TagWertBerH</vt:lpstr>
      <vt:lpstr>TagWertBerS</vt:lpstr>
      <vt:lpstr>TaiBerAdresse</vt:lpstr>
      <vt:lpstr>TaiBerLogo</vt:lpstr>
      <vt:lpstr>TaiFussnote</vt:lpstr>
      <vt:lpstr>TaiFussNoteF</vt:lpstr>
      <vt:lpstr>TaiFussNoteH</vt:lpstr>
      <vt:lpstr>TaiFussNoteO</vt:lpstr>
      <vt:lpstr>TaiFussNoteS</vt:lpstr>
      <vt:lpstr>TaiUebRbw1</vt:lpstr>
      <vt:lpstr>TaiUebRbw2</vt:lpstr>
      <vt:lpstr>TaiUebRbw3</vt:lpstr>
      <vt:lpstr>TaiUebRbw4</vt:lpstr>
      <vt:lpstr>TaiWertBerF</vt:lpstr>
      <vt:lpstr>TaiWertBerH</vt:lpstr>
      <vt:lpstr>TaiWertBerO</vt:lpstr>
      <vt:lpstr>TaiWertBerS</vt:lpstr>
      <vt:lpstr>TalFussnote</vt:lpstr>
      <vt:lpstr>TalWertBerF</vt:lpstr>
      <vt:lpstr>TalWertBerH</vt:lpstr>
      <vt:lpstr>TalWertBerO</vt:lpstr>
      <vt:lpstr>TalWertBerS</vt:lpstr>
      <vt:lpstr>TdfBerGesamt</vt:lpstr>
      <vt:lpstr>TdfBerStaaten</vt:lpstr>
      <vt:lpstr>TdfUebSumme</vt:lpstr>
      <vt:lpstr>TdfWertBer</vt:lpstr>
      <vt:lpstr>TdhBerGesamt</vt:lpstr>
      <vt:lpstr>TdhBerStaaten</vt:lpstr>
      <vt:lpstr>TdhFussnote</vt:lpstr>
      <vt:lpstr>TdhUebInsgesamt</vt:lpstr>
      <vt:lpstr>TdhWertBerG</vt:lpstr>
      <vt:lpstr>TdhWertBerR</vt:lpstr>
      <vt:lpstr>TdhWertBerW</vt:lpstr>
      <vt:lpstr>TdoBerGesamt</vt:lpstr>
      <vt:lpstr>TdoBerStaaten</vt:lpstr>
      <vt:lpstr>StTdo!TdoFussnoteA</vt:lpstr>
      <vt:lpstr>TdoFussnoteG</vt:lpstr>
      <vt:lpstr>TdoFussnoteR</vt:lpstr>
      <vt:lpstr>TdoUebSumDw</vt:lpstr>
      <vt:lpstr>TdoUebSumLf</vt:lpstr>
      <vt:lpstr>TdoUebSumRl</vt:lpstr>
      <vt:lpstr>TdoWertBerD</vt:lpstr>
      <vt:lpstr>TdoWertBerL</vt:lpstr>
      <vt:lpstr>TdoWertBerR</vt:lpstr>
      <vt:lpstr>TdsBerGesamt</vt:lpstr>
      <vt:lpstr>TdsBerStaaten</vt:lpstr>
      <vt:lpstr>TdsUebSumme</vt:lpstr>
      <vt:lpstr>TdsWertBer</vt:lpstr>
      <vt:lpstr>TkBerFlu</vt:lpstr>
      <vt:lpstr>TkBerHyp</vt:lpstr>
      <vt:lpstr>TkBerOef</vt:lpstr>
      <vt:lpstr>TkBerSch</vt:lpstr>
      <vt:lpstr>TkFussnote</vt:lpstr>
      <vt:lpstr>TvDatenart</vt:lpstr>
      <vt:lpstr>TvInstArt</vt:lpstr>
      <vt:lpstr>TvInstitute</vt:lpstr>
      <vt:lpstr>StTwf!TwBerStaaten</vt:lpstr>
      <vt:lpstr>StTwh!TwBerStaaten</vt:lpstr>
      <vt:lpstr>StTwo!TwBerStaaten</vt:lpstr>
      <vt:lpstr>StTws!TwBerStaaten</vt:lpstr>
      <vt:lpstr>StTwf!TwFussnote</vt:lpstr>
      <vt:lpstr>StTwh!TwFussnote</vt:lpstr>
      <vt:lpstr>StTwo!TwFussnote</vt:lpstr>
      <vt:lpstr>StTws!TwFussnote</vt:lpstr>
      <vt:lpstr>UebInstitutQuartal</vt:lpstr>
      <vt:lpstr>Version</vt:lpstr>
      <vt:lpstr>WaehrEinheit</vt:lpstr>
      <vt:lpstr>Waehrung</vt:lpstr>
      <vt:lpstr>WaehrungM</vt:lpstr>
      <vt:lpstr>WaehrungT</vt:lpstr>
    </vt:vector>
  </TitlesOfParts>
  <Company>Muenchener Hypothekenbank 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creator>Peter Müller</dc:creator>
  <cp:lastModifiedBy>Boether, Stefan (Admin)</cp:lastModifiedBy>
  <cp:lastPrinted>2015-06-07T10:32:12Z</cp:lastPrinted>
  <dcterms:created xsi:type="dcterms:W3CDTF">2004-12-14T13:06:41Z</dcterms:created>
  <dcterms:modified xsi:type="dcterms:W3CDTF">2022-04-07T13:07:31Z</dcterms:modified>
</cp:coreProperties>
</file>