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Q11" i="35"/>
  <c r="R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B107" i="23"/>
  <c r="D18" i="21"/>
  <c r="D19" i="20"/>
  <c r="D27" i="20"/>
  <c r="D85" i="20"/>
  <c r="D57" i="20"/>
  <c r="D25" i="20"/>
  <c r="D29" i="20"/>
  <c r="D55" i="20"/>
  <c r="D17" i="17"/>
  <c r="D58" i="21"/>
  <c r="D30" i="21"/>
  <c r="D56" i="21"/>
  <c r="D86"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K11" i="35" l="1"/>
  <c r="N11" i="35"/>
  <c r="M11" i="35"/>
  <c r="L11" i="35"/>
  <c r="X11" i="35"/>
  <c r="W11" i="35"/>
  <c r="U11" i="35"/>
  <c r="V11" i="35"/>
  <c r="E19" i="20"/>
  <c r="E17" i="20"/>
  <c r="E16" i="20"/>
  <c r="D15" i="29"/>
  <c r="D85" i="30"/>
  <c r="D62" i="21"/>
  <c r="D85" i="33"/>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<sst xmlns="http://schemas.openxmlformats.org/spreadsheetml/2006/main" count="1041" uniqueCount="309">
  <si>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</si>
  <si>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</si>
  <si>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</si>
  <si>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</si>
  <si>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</si>
  <si>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</si>
  <si>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</si>
  <si>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</si>
  <si>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</si>
  <si>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</si>
  <si>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</si>
  <si>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</si>
  <si>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</si>
  <si>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</si>
  <si>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</si>
  <si>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</si>
  <si>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</si>
  <si>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</si>
  <si>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</si>
  <si>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</si>
  <si>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</si>
  <si>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</si>
  <si>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</si>
  <si>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</si>
  <si>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</si>
  <si>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</si>
  <si>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</si>
  <si>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</si>
  <si>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</si>
  <si>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</si>
  <si>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</si>
  <si>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</si>
  <si>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</si>
  <si>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</si>
  <si>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</si>
  <si>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</si>
  <si>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</si>
  <si>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</si>
  <si>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</si>
  <si>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</si>
  <si>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</si>
  <si>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</si>
  <si>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</si>
  <si>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</si>
  <si>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</si>
  <si>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</si>
  <si>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</si>
  <si>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</si>
  <si>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</si>
  <si>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</si>
  <si>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</si>
  <si>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</si>
  <si>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</si>
  <si>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</si>
  <si>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</si>
  <si>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</si>
  <si>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</si>
  <si>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</si>
  <si>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</si>
  <si>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</si>
  <si>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</si>
  <si>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</si>
  <si>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</si>
  <si>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</si>
  <si>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</si>
  <si>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</si>
  <si>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</si>
  <si>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</si>
  <si>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</si>
  <si>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</si>
  <si>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</si>
  <si>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</si>
  <si>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</si>
  <si>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</si>
  <si>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</si>
  <si>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</si>
  <si>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</si>
  <si>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</si>
  <si>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</si>
  <si>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</si>
  <si>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</si>
  <si>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</si>
  <si>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</si>
  <si>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</si>
  <si>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</si>
  <si>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</si>
  <si>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</si>
  <si>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</si>
  <si>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</si>
  <si>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</si>
  <si>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</si>
  <si>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</si>
  <si>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</si>
  <si>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</si>
  <si>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</si>
  <si>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</si>
  <si>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</si>
  <si>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</si>
  <si>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</si>
  <si>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</si>
  <si>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</si>
  <si>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</si>
  <si>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</si>
  <si>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</si>
  <si>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</si>
  <si>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</si>
  <si>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</si>
  <si>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</si>
  <si>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</si>
  <si>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</si>
  <si>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</si>
  <si>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</si>
  <si>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</si>
  <si>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</si>
  <si>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</si>
  <si>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</si>
  <si>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</si>
  <si>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</si>
  <si>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</si>
  <si>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</si>
  <si>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</si>
  <si>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</si>
  <si>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</si>
  <si>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</si>
  <si>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</si>
  <si>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</si>
  <si>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</si>
  <si>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</si>
  <si>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</si>
  <si>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</si>
  <si>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</si>
  <si>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</si>
  <si>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</si>
  <si>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</si>
  <si>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</si>
  <si>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</si>
  <si>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</si>
  <si>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</si>
  <si>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</si>
  <si>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</si>
  <si>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</si>
  <si>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</si>
  <si>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</si>
  <si>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</si>
  <si>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</si>
  <si>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</si>
  <si>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</si>
  <si>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</si>
  <si>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</si>
  <si>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</si>
  <si>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</si>
  <si>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</si>
  <si>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</si>
  <si>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</si>
  <si>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</si>
  <si>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</si>
  <si>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</si>
  <si>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</si>
  <si>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</si>
  <si>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</si>
  <si>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</si>
  <si>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</si>
  <si>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</si>
  <si>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</si>
  <si>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</si>
  <si>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</si>
  <si>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</si>
  <si>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</si>
  <si>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</si>
  <si>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</si>
  <si>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</si>
  <si>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</si>
  <si>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</si>
  <si>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</si>
  <si>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</si>
  <si>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</si>
  <si>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</si>
  <si>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</si>
  <si>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</si>
  <si>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</si>
  <si>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</si>
  <si>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</si>
  <si>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</si>
  <si>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</si>
  <si>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</si>
  <si>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</si>
  <si>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</si>
  <si>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</si>
  <si>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</si>
  <si>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</si>
  <si>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</si>
  <si>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</si>
  <si>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</si>
  <si>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</si>
  <si>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</si>
  <si>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</si>
  <si>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</si>
  <si>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</si>
  <si>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</si>
  <si>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</si>
  <si>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</si>
  <si>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</si>
  <si>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</si>
  <si>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</si>
  <si>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</si>
  <si>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</si>
  <si>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</si>
  <si>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</si>
  <si>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</si>
  <si>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</si>
  <si>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</si>
  <si>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</si>
  <si>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</si>
  <si>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</si>
  <si>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</si>
  <si>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</si>
  <si>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</si>
  <si>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</si>
  <si>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</si>
  <si>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</si>
  <si>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</si>
  <si>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</si>
  <si>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</si>
  <si>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</si>
  <si>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</si>
  <si>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</si>
  <si>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</si>
  <si>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</si>
  <si>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</si>
  <si>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</si>
  <si>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</si>
  <si>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</si>
  <si>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</si>
  <si>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</si>
  <si>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</si>
  <si>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</si>
  <si>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</si>
  <si>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</si>
  <si>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</si>
  <si>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</si>
  <si>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</si>
  <si>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</si>
  <si>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</si>
  <si>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</si>
  <si>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</si>
  <si>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</si>
  <si>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</si>
  <si>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</si>
  <si>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</si>
  <si>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</si>
  <si>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</si>
  <si>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</si>
  <si>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</si>
  <si>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</si>
  <si>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</si>
  <si>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</si>
  <si>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</si>
  <si>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</si>
  <si>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</si>
  <si>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</si>
  <si>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</si>
  <si>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</si>
  <si>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</si>
  <si>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</si>
  <si>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</si>
  <si>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</si>
  <si>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</si>
  <si>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</si>
  <si>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</si>
  <si>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</si>
  <si>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</si>
  <si>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</si>
  <si>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</si>
  <si>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</si>
  <si>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</si>
  <si>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</si>
  <si>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</si>
  <si>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</si>
  <si>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</si>
  <si>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</si>
  <si>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</si>
  <si>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</si>
  <si>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</si>
  <si>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</si>
  <si>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</si>
  <si>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</si>
  <si>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</si>
  <si>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</si>
  <si>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</si>
  <si>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</si>
  <si>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</si>
  <si>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</si>
  <si>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</si>
  <si>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</si>
  <si>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</si>
  <si>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Deutscher Sparkassen- und Giroverband e. V.</t>
  </si>
  <si>
    <t>Mio</t>
  </si>
  <si>
    <t>C:\DSGVBatch\Export\201909\PfbTvEU_DSGV_201909</t>
  </si>
  <si>
    <t>Charlottenstraße 47</t>
  </si>
  <si>
    <t>10117 Berlin</t>
  </si>
  <si>
    <t>Telefon: +49 30 20225-5423</t>
  </si>
  <si>
    <t>Telefax: +49 30 20225-5403</t>
  </si>
  <si>
    <t>E-Mail: pfandbriefbuero@dsgv.de</t>
  </si>
  <si>
    <t>Internet: www.s-pfandbrief.de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</si>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</sst>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2" fillId="23" borderId="13" xfId="0" applyNumberFormat="1" applyFont="1" applyFill="1" applyBorder="1" applyAlignment="1">
      <alignment horizontal="center"/>
    </xf>
    <xf numFmtId="0" fontId="0" fillId="23" borderId="0" xfId="0" applyFill="1" applyAlignment="1">
      <alignment horizontal="center"/>
    </xf>
    <xf numFmtId="164" fontId="13" fillId="0" borderId="10" xfId="0" applyNumberFormat="1" applyFont="1" applyBorder="1" applyAlignment="1">
      <alignment vertical="top"/>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0" fontId="71" fillId="0" borderId="0" xfId="0" applyFont="1" applyFill="1" applyAlignment="1">
      <alignment horizontal="left" vertical="center" wrapText="1"/>
    </xf>
    <xf numFmtId="0" fontId="80" fillId="0" borderId="0" xfId="0" applyFont="1"/>
    <xf numFmtId="164" fontId="13" fillId="17" borderId="12" xfId="0" applyNumberFormat="1" applyFont="1" applyFill="1" applyBorder="1" applyAlignment="1">
      <alignment vertical="center"/>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2" borderId="0" xfId="0" applyNumberFormat="1" applyFont="1" applyFill="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508635</xdr:colOff>
      <xdr:row>5</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6975" cy="95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295</v>
      </c>
      <c r="H2" s="82"/>
      <c r="I2" s="82"/>
    </row>
    <row r="3" spans="1:10" ht="15" customHeight="1">
      <c r="B3"/>
      <c r="C3"/>
      <c r="D3"/>
      <c r="E3"/>
      <c r="G3" s="31" t="s">
        <v>298</v>
      </c>
      <c r="H3" s="30"/>
      <c r="I3" s="30"/>
    </row>
    <row r="4" spans="1:10" ht="15" customHeight="1">
      <c r="B4"/>
      <c r="C4"/>
      <c r="D4"/>
      <c r="E4"/>
      <c r="G4" s="31" t="s">
        <v>299</v>
      </c>
      <c r="H4" s="30"/>
      <c r="I4" s="30"/>
      <c r="J4" s="6"/>
    </row>
    <row r="5" spans="1:10" ht="15" customHeight="1">
      <c r="B5"/>
      <c r="C5"/>
      <c r="D5"/>
      <c r="E5"/>
      <c r="G5" s="31" t="s">
        <v>300</v>
      </c>
      <c r="H5" s="30"/>
      <c r="I5" s="30"/>
      <c r="J5" s="6"/>
    </row>
    <row r="6" spans="1:10" ht="15" customHeight="1">
      <c r="B6"/>
      <c r="C6"/>
      <c r="D6"/>
      <c r="E6"/>
      <c r="G6" s="31" t="s">
        <v>301</v>
      </c>
      <c r="H6" s="30"/>
      <c r="I6" s="30"/>
      <c r="J6" s="6"/>
    </row>
    <row r="7" spans="1:10" ht="15" customHeight="1">
      <c r="B7"/>
      <c r="C7"/>
      <c r="D7"/>
      <c r="E7"/>
      <c r="G7" s="31" t="s">
        <v>302</v>
      </c>
      <c r="H7" s="30"/>
      <c r="I7" s="30"/>
    </row>
    <row r="8" spans="1:10" s="7" customFormat="1" ht="14.1" customHeight="1">
      <c r="A8" s="174"/>
      <c r="B8"/>
      <c r="C8"/>
      <c r="D8"/>
      <c r="E8"/>
      <c r="G8" s="31" t="s">
        <v>303</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 (all Pfandbrief issuers)</v>
      </c>
      <c r="J17"/>
    </row>
    <row r="18" spans="1:12" s="7" customFormat="1" ht="21" customHeight="1">
      <c r="A18" s="174"/>
      <c r="B18"/>
      <c r="J18"/>
    </row>
    <row r="19" spans="1:12" s="115" customFormat="1" ht="13.95" customHeight="1">
      <c r="A19" s="176">
        <v>0</v>
      </c>
      <c r="B19" s="116" t="s">
        <v>112</v>
      </c>
      <c r="C19" s="116"/>
      <c r="D19" s="356" t="s">
        <v>117</v>
      </c>
      <c r="E19" s="359"/>
      <c r="F19" s="360" t="s">
        <v>118</v>
      </c>
      <c r="G19" s="361"/>
      <c r="H19" s="356" t="s">
        <v>119</v>
      </c>
      <c r="I19" s="357"/>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22922.3</v>
      </c>
      <c r="E21" s="301">
        <v>23315.599999999999</v>
      </c>
      <c r="F21" s="149">
        <v>25667.599999999999</v>
      </c>
      <c r="G21" s="301">
        <v>24777.4</v>
      </c>
      <c r="H21" s="149">
        <v>23612.6</v>
      </c>
      <c r="I21" s="301">
        <v>23002.400000000001</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42801</v>
      </c>
      <c r="E23" s="303">
        <v>39691.699999999997</v>
      </c>
      <c r="F23" s="151">
        <v>48541.9</v>
      </c>
      <c r="G23" s="303">
        <v>43254.9</v>
      </c>
      <c r="H23" s="151">
        <v>44076.3</v>
      </c>
      <c r="I23" s="303">
        <v>39600.1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19878.7</v>
      </c>
      <c r="E25" s="301">
        <f t="shared" si="0"/>
        <v>16376.1</v>
      </c>
      <c r="F25" s="149">
        <f t="shared" si="0"/>
        <v>22874.3</v>
      </c>
      <c r="G25" s="301">
        <f t="shared" si="0"/>
        <v>18477.5</v>
      </c>
      <c r="H25" s="149">
        <f t="shared" si="0"/>
        <v>20463.7</v>
      </c>
      <c r="I25" s="301">
        <f t="shared" si="0"/>
        <v>16597.7</v>
      </c>
      <c r="J25"/>
    </row>
    <row r="26" spans="1:12" s="7" customFormat="1" ht="15" customHeight="1">
      <c r="A26" s="176">
        <v>0</v>
      </c>
      <c r="B26" s="358" t="s">
        <v>116</v>
      </c>
      <c r="C26" s="358"/>
      <c r="D26" s="152">
        <f t="shared" ref="D26:I26" si="1">IF(D21=0,0,ROUND(100*D25/D21,1))</f>
        <v>86.7</v>
      </c>
      <c r="E26" s="304">
        <f t="shared" si="1"/>
        <v>70.2</v>
      </c>
      <c r="F26" s="152">
        <f t="shared" si="1"/>
        <v>89.1</v>
      </c>
      <c r="G26" s="304">
        <f t="shared" si="1"/>
        <v>74.599999999999994</v>
      </c>
      <c r="H26" s="152">
        <f t="shared" si="1"/>
        <v>86.7</v>
      </c>
      <c r="I26" s="304">
        <f t="shared" si="1"/>
        <v>72.2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8" t="s">
        <v>116</v>
      </c>
      <c r="C29" s="358"/>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6" t="s">
        <v>117</v>
      </c>
      <c r="E32" s="359"/>
      <c r="F32" s="360" t="s">
        <v>118</v>
      </c>
      <c r="G32" s="361"/>
      <c r="H32" s="356" t="s">
        <v>119</v>
      </c>
      <c r="I32" s="357"/>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1800.9</v>
      </c>
      <c r="E34" s="301">
        <v>2040.9</v>
      </c>
      <c r="F34" s="149">
        <v>2021.7</v>
      </c>
      <c r="G34" s="301">
        <v>2204.8000000000002</v>
      </c>
      <c r="H34" s="149">
        <v>1881.5</v>
      </c>
      <c r="I34" s="301">
        <v>2057.8000000000002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3593.2</v>
      </c>
      <c r="E36" s="303">
        <v>3923.2</v>
      </c>
      <c r="F36" s="151">
        <v>4046.2</v>
      </c>
      <c r="G36" s="303">
        <v>4218.1000000000004</v>
      </c>
      <c r="H36" s="151">
        <v>3707.4</v>
      </c>
      <c r="I36" s="303">
        <v>3883.5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1792.3</v>
      </c>
      <c r="E38" s="301">
        <f t="shared" si="2"/>
        <v>1882.3</v>
      </c>
      <c r="F38" s="149">
        <f t="shared" si="2"/>
        <v>2024.5</v>
      </c>
      <c r="G38" s="301">
        <f t="shared" si="2"/>
        <v>2013.3</v>
      </c>
      <c r="H38" s="149">
        <f t="shared" si="2"/>
        <v>1825.9</v>
      </c>
      <c r="I38" s="301">
        <f t="shared" si="2"/>
        <v>1825.7</v>
      </c>
      <c r="J38"/>
    </row>
    <row r="39" spans="1:10" s="7" customFormat="1" ht="15" customHeight="1">
      <c r="A39" s="176">
        <v>1</v>
      </c>
      <c r="B39" s="358" t="s">
        <v>116</v>
      </c>
      <c r="C39" s="358"/>
      <c r="D39" s="152">
        <f t="shared" ref="D39:I39" si="3">IF(D34=0,0,ROUND(100*D38/D34,1))</f>
        <v>99.5</v>
      </c>
      <c r="E39" s="304">
        <f t="shared" si="3"/>
        <v>92.2</v>
      </c>
      <c r="F39" s="152">
        <f t="shared" si="3"/>
        <v>100.1</v>
      </c>
      <c r="G39" s="304">
        <f t="shared" si="3"/>
        <v>91.3</v>
      </c>
      <c r="H39" s="152">
        <f t="shared" si="3"/>
        <v>97</v>
      </c>
      <c r="I39" s="304">
        <f t="shared" si="3"/>
        <v>88.7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8" t="s">
        <v>116</v>
      </c>
      <c r="C42" s="358"/>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6" t="s">
        <v>117</v>
      </c>
      <c r="E45" s="359"/>
      <c r="F45" s="360" t="s">
        <v>118</v>
      </c>
      <c r="G45" s="361"/>
      <c r="H45" s="356" t="s">
        <v>119</v>
      </c>
      <c r="I45" s="357"/>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8" t="s">
        <v>116</v>
      </c>
      <c r="C52" s="358"/>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8" t="s">
        <v>116</v>
      </c>
      <c r="C55" s="358"/>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6" t="s">
        <v>117</v>
      </c>
      <c r="E58" s="359"/>
      <c r="F58" s="360" t="s">
        <v>118</v>
      </c>
      <c r="G58" s="361"/>
      <c r="H58" s="356" t="s">
        <v>119</v>
      </c>
      <c r="I58" s="357"/>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8" t="s">
        <v>116</v>
      </c>
      <c r="C65" s="358"/>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8" t="s">
        <v>116</v>
      </c>
      <c r="C68" s="358"/>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B68:C68"/>
    <mergeCell ref="B65:C65"/>
    <mergeCell ref="B39:C39"/>
    <mergeCell ref="B52:C52"/>
    <mergeCell ref="H45:I45"/>
    <mergeCell ref="D45:E45"/>
    <mergeCell ref="D58:E58"/>
    <mergeCell ref="F58:G58"/>
    <mergeCell ref="H58:I58"/>
    <mergeCell ref="F45:G45"/>
    <mergeCell ref="B42:C42"/>
    <mergeCell ref="B55:C5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 (all Pfandbrief issuers)</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4</v>
      </c>
      <c r="F14" s="172">
        <f>SUM(F16,F18,F20,F22,F24,F26,F28,F30,F32,F34,F36,F38,F40,F42,F44,F46,F48,F50,F52,F54,F56,F58,F60,F62,F64,F66,F68,F70,F72,F74,F76,F78,F80,F82,F84,F86,F88)</f>
        <v>0</v>
      </c>
      <c r="G14" s="172">
        <f>SUM(G16,G18,G20,G22,G24,G26,G28,G30,G32,G34,G36,G38,G40,G42,G44,G46,G48,G50,G52,G54,G56,G58,G60,G62,G64,G66,G68,G70,G72,G74,G76,G78,G80,G82,G84,G86,G88)</f>
        <v>4</v>
      </c>
      <c r="H14" s="194">
        <f>SUM(H16,H18,H20,H22,H24,H26,H28,H30,H32,H34,H36,H38,H40,H42,H44,H46,H48,H50,H52,H54,H56,H58,H60,H62,H64,H66,H68,H70,H72,H74,H76,H78,H80,H82,H84,H86,H88)</f>
        <v>0</v>
      </c>
    </row>
    <row r="15" spans="2:8">
      <c r="B15" s="234" t="s">
        <v>12</v>
      </c>
      <c r="C15" s="64" t="s">
        <v>157</v>
      </c>
      <c r="D15" s="39" t="str">
        <f>$D$13</f>
        <v>Jahr 2019</v>
      </c>
      <c r="E15" s="191">
        <v>20</v>
      </c>
      <c r="F15" s="168">
        <v>0</v>
      </c>
      <c r="G15" s="168">
        <v>20</v>
      </c>
      <c r="H15" s="192">
        <v>0</v>
      </c>
    </row>
    <row r="16" spans="2:8" s="146" customFormat="1">
      <c r="B16" s="234"/>
      <c r="C16" s="48"/>
      <c r="D16" s="48" t="str">
        <f>$D$14</f>
        <v>Jahr 2018</v>
      </c>
      <c r="E16" s="193">
        <v>4</v>
      </c>
      <c r="F16" s="172">
        <v>0</v>
      </c>
      <c r="G16" s="172">
        <v>4</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 (all Pfandbrief issuers)</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 (all Pfandbrief issuers)</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 (all Pfandbrief issuers)</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22922.3</v>
      </c>
      <c r="E9" s="209">
        <v>23315.599999999999</v>
      </c>
    </row>
    <row r="10" spans="1:5" ht="20.100000000000001" customHeight="1" thickBot="1">
      <c r="A10" s="286">
        <v>0</v>
      </c>
      <c r="B10" s="278" t="s">
        <v>216</v>
      </c>
      <c r="C10" s="210" t="s">
        <v>102</v>
      </c>
      <c r="D10" s="305">
        <v>99.65</v>
      </c>
      <c r="E10" s="306">
        <v>98.72</v>
      </c>
    </row>
    <row r="11" spans="1:5" ht="8.1" customHeight="1" thickBot="1">
      <c r="A11" s="285">
        <v>0</v>
      </c>
      <c r="B11" s="350"/>
      <c r="C11" s="351"/>
      <c r="D11" s="351"/>
      <c r="E11" s="352"/>
    </row>
    <row r="12" spans="1:5" ht="15.9" customHeight="1">
      <c r="A12" s="285">
        <v>0</v>
      </c>
      <c r="B12" s="353" t="s">
        <v>115</v>
      </c>
      <c r="C12" s="211" t="s">
        <v>120</v>
      </c>
      <c r="D12" s="208">
        <v>42801</v>
      </c>
      <c r="E12" s="209">
        <v>39691.699999999997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96.5</v>
      </c>
      <c r="E16" s="215">
        <v>96.52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305</v>
      </c>
      <c r="D27" s="214">
        <v>0</v>
      </c>
      <c r="E27" s="215">
        <v>0</v>
      </c>
    </row>
    <row r="28" spans="1:5" ht="30" customHeight="1">
      <c r="A28" s="285">
        <v>0</v>
      </c>
      <c r="B28" s="281" t="s">
        <v>218</v>
      </c>
      <c r="C28" s="216" t="s">
        <v>219</v>
      </c>
      <c r="D28" s="214">
        <v>5.12</v>
      </c>
      <c r="E28" s="215">
        <v>5.04</v>
      </c>
    </row>
    <row r="29" spans="1:5" ht="30" customHeight="1">
      <c r="A29" s="285">
        <v>0</v>
      </c>
      <c r="B29" s="281" t="s">
        <v>260</v>
      </c>
      <c r="C29" s="216" t="s">
        <v>102</v>
      </c>
      <c r="D29" s="214">
        <v>54.39</v>
      </c>
      <c r="E29" s="215">
        <v>54.73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1800.9</v>
      </c>
      <c r="E34" s="251">
        <v>2040.9</v>
      </c>
    </row>
    <row r="35" spans="1:5" ht="20.100000000000001" customHeight="1" thickBot="1">
      <c r="A35" s="285">
        <v>1</v>
      </c>
      <c r="B35" s="278" t="s">
        <v>216</v>
      </c>
      <c r="C35" s="210" t="s">
        <v>102</v>
      </c>
      <c r="D35" s="305">
        <v>100</v>
      </c>
      <c r="E35" s="306">
        <v>98.03</v>
      </c>
    </row>
    <row r="36" spans="1:5" ht="8.1" customHeight="1" thickBot="1">
      <c r="A36" s="285">
        <v>1</v>
      </c>
      <c r="B36" s="350"/>
      <c r="C36" s="351"/>
      <c r="D36" s="351"/>
      <c r="E36" s="352"/>
    </row>
    <row r="37" spans="1:5" ht="15.9" customHeight="1">
      <c r="A37" s="285">
        <v>1</v>
      </c>
      <c r="B37" s="353" t="s">
        <v>115</v>
      </c>
      <c r="C37" s="218" t="s">
        <v>120</v>
      </c>
      <c r="D37" s="250">
        <v>3593.2</v>
      </c>
      <c r="E37" s="251">
        <v>3923.2</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88.44</v>
      </c>
      <c r="E41" s="215">
        <v>90.6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305</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305</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305</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2" t="str">
        <f>IF(INT(AktJahrMonat) &gt; 201503,"", "Note: The key figures on Pfandbriefe outstanding and cover pools are captured starting in the second quarter 2014. So far there are no adequate data for the previous periods available.")</f>
        <v/>
      </c>
      <c r="C107" s="362"/>
      <c r="D107" s="362"/>
      <c r="E107" s="362"/>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43791</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DSGV, erstellt am 22-November-2019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243</v>
      </c>
      <c r="D7" s="91"/>
      <c r="E7" s="95" t="s">
        <v>71</v>
      </c>
      <c r="F7" s="123" t="str">
        <f>IF(UPPER(Institut)="DSGV","Verband","Institut " &amp; Institut)</f>
        <v>Verband</v>
      </c>
      <c r="G7" s="91"/>
      <c r="H7" s="95" t="s">
        <v>95</v>
      </c>
      <c r="I7" s="139" t="s">
        <v>84</v>
      </c>
      <c r="J7" s="101" t="s">
        <v>97</v>
      </c>
    </row>
    <row r="8" spans="2:11">
      <c r="B8" s="88" t="s">
        <v>82</v>
      </c>
      <c r="C8" s="288" t="s">
        <v>295</v>
      </c>
      <c r="D8" s="91"/>
      <c r="E8" s="95" t="s">
        <v>77</v>
      </c>
      <c r="F8" s="133" t="str">
        <f>IF(AuswertBasis = "Verband","all Pfandbrief issuers",AuswertBasis)</f>
        <v>all Pfandbrief issuers</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296</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 (all Pfandbrief issuers)</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304</v>
      </c>
      <c r="D19" s="86"/>
      <c r="E19" s="14"/>
      <c r="F19" s="180"/>
      <c r="G19" s="101"/>
      <c r="H19" s="86"/>
      <c r="I19" s="86"/>
    </row>
    <row r="20" spans="2:9">
      <c r="B20" s="88" t="s">
        <v>86</v>
      </c>
      <c r="C20" s="125" t="s">
        <v>304</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297</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3" t="s">
        <v>125</v>
      </c>
      <c r="C4" s="363"/>
      <c r="D4" s="363"/>
      <c r="E4" s="363"/>
      <c r="F4" s="363"/>
      <c r="G4" s="363"/>
    </row>
    <row r="5" spans="1:7">
      <c r="B5" s="363" t="str">
        <f>UebInstitutQuartal</f>
        <v>Q3 2019 (all Pfandbrief issuers)</v>
      </c>
      <c r="C5" s="363"/>
      <c r="D5" s="363"/>
      <c r="E5" s="329"/>
      <c r="F5" s="329"/>
      <c r="G5" s="329"/>
    </row>
    <row r="6" spans="1:7" ht="12.75" customHeight="1"/>
    <row r="7" spans="1:7" ht="24" customHeight="1">
      <c r="B7" s="184"/>
      <c r="C7" s="8"/>
      <c r="D7" s="8"/>
      <c r="E7" s="8"/>
      <c r="F7" s="8"/>
      <c r="G7" s="8"/>
    </row>
    <row r="8" spans="1:7" ht="12.75" customHeight="1">
      <c r="A8" s="176">
        <v>0</v>
      </c>
      <c r="B8" s="326" t="s">
        <v>113</v>
      </c>
      <c r="C8" s="243"/>
      <c r="D8" s="365" t="str">
        <f>AktQuartKurz &amp; " " &amp; AktJahr</f>
        <v>Q3 2019</v>
      </c>
      <c r="E8" s="366"/>
      <c r="F8" s="365" t="str">
        <f>AktQuartKurz &amp; " " &amp; (AktJahr-1)</f>
        <v>Q3 2018</v>
      </c>
      <c r="G8" s="367"/>
    </row>
    <row r="9" spans="1:7">
      <c r="A9" s="176">
        <v>0</v>
      </c>
      <c r="B9" s="368"/>
      <c r="C9" s="368"/>
      <c r="D9" s="34" t="s">
        <v>136</v>
      </c>
      <c r="E9" s="35" t="s">
        <v>137</v>
      </c>
      <c r="F9" s="34" t="str">
        <f>D9</f>
        <v>Pfandbriefe outstanding</v>
      </c>
      <c r="G9" s="35" t="str">
        <f>E9</f>
        <v>Cover pool</v>
      </c>
    </row>
    <row r="10" spans="1:7">
      <c r="A10" s="176">
        <v>0</v>
      </c>
      <c r="B10" s="369" t="s">
        <v>126</v>
      </c>
      <c r="C10" s="369"/>
      <c r="D10" s="36" t="str">
        <f>Einheit_Waehrung</f>
        <v>€ mn.</v>
      </c>
      <c r="E10" s="37" t="str">
        <f>D10</f>
        <v>€ mn.</v>
      </c>
      <c r="F10" s="36" t="str">
        <f>D10</f>
        <v>€ mn.</v>
      </c>
      <c r="G10" s="37" t="str">
        <f>E10</f>
        <v>€ mn.</v>
      </c>
    </row>
    <row r="11" spans="1:7">
      <c r="A11" s="176">
        <v>0</v>
      </c>
      <c r="B11" s="364" t="s">
        <v>127</v>
      </c>
      <c r="C11" s="364"/>
      <c r="D11" s="155">
        <v>764.3</v>
      </c>
      <c r="E11" s="156">
        <v>3035.4</v>
      </c>
      <c r="F11" s="155">
        <v>553.29999999999995</v>
      </c>
      <c r="G11" s="156">
        <v>2824.3</v>
      </c>
    </row>
    <row r="12" spans="1:7">
      <c r="A12" s="176">
        <v>0</v>
      </c>
      <c r="B12" s="364" t="s">
        <v>128</v>
      </c>
      <c r="C12" s="364"/>
      <c r="D12" s="155">
        <v>1309</v>
      </c>
      <c r="E12" s="156">
        <v>1723.4</v>
      </c>
      <c r="F12" s="155">
        <v>1085.3</v>
      </c>
      <c r="G12" s="156">
        <v>1532.2</v>
      </c>
    </row>
    <row r="13" spans="1:7">
      <c r="A13" s="176">
        <v>0</v>
      </c>
      <c r="B13" s="364" t="s">
        <v>129</v>
      </c>
      <c r="C13" s="364"/>
      <c r="D13" s="155">
        <v>841.2</v>
      </c>
      <c r="E13" s="156">
        <v>1847.3</v>
      </c>
      <c r="F13" s="155">
        <v>760.7</v>
      </c>
      <c r="G13" s="156">
        <v>1458.7</v>
      </c>
    </row>
    <row r="14" spans="1:7">
      <c r="A14" s="176">
        <v>0</v>
      </c>
      <c r="B14" s="38" t="s">
        <v>130</v>
      </c>
      <c r="C14" s="38"/>
      <c r="D14" s="157">
        <v>463.9</v>
      </c>
      <c r="E14" s="158">
        <v>1703</v>
      </c>
      <c r="F14" s="157">
        <v>1186.4000000000001</v>
      </c>
      <c r="G14" s="158">
        <v>1677.3</v>
      </c>
    </row>
    <row r="15" spans="1:7">
      <c r="A15" s="176">
        <v>0</v>
      </c>
      <c r="B15" s="38" t="s">
        <v>131</v>
      </c>
      <c r="C15" s="38"/>
      <c r="D15" s="157">
        <v>2744.5</v>
      </c>
      <c r="E15" s="158">
        <v>3906.2</v>
      </c>
      <c r="F15" s="157">
        <v>1424.1</v>
      </c>
      <c r="G15" s="158">
        <v>3524.2</v>
      </c>
    </row>
    <row r="16" spans="1:7">
      <c r="A16" s="176">
        <v>0</v>
      </c>
      <c r="B16" s="38" t="s">
        <v>132</v>
      </c>
      <c r="C16" s="38"/>
      <c r="D16" s="157">
        <v>2660.2</v>
      </c>
      <c r="E16" s="158">
        <v>3813.8</v>
      </c>
      <c r="F16" s="157">
        <v>2774.6</v>
      </c>
      <c r="G16" s="158">
        <v>3776.1</v>
      </c>
    </row>
    <row r="17" spans="1:7">
      <c r="A17" s="176">
        <v>0</v>
      </c>
      <c r="B17" s="38" t="s">
        <v>133</v>
      </c>
      <c r="C17" s="38"/>
      <c r="D17" s="157">
        <v>2367.1999999999998</v>
      </c>
      <c r="E17" s="158">
        <v>4219.2</v>
      </c>
      <c r="F17" s="157">
        <v>2660.2</v>
      </c>
      <c r="G17" s="158">
        <v>3648.2</v>
      </c>
    </row>
    <row r="18" spans="1:7">
      <c r="A18" s="176">
        <v>0</v>
      </c>
      <c r="B18" s="364" t="s">
        <v>134</v>
      </c>
      <c r="C18" s="364"/>
      <c r="D18" s="155">
        <v>7907.9</v>
      </c>
      <c r="E18" s="156">
        <v>16573</v>
      </c>
      <c r="F18" s="155">
        <v>8885.1</v>
      </c>
      <c r="G18" s="156">
        <v>15903.3</v>
      </c>
    </row>
    <row r="19" spans="1:7">
      <c r="A19" s="176">
        <v>0</v>
      </c>
      <c r="B19" s="364" t="s">
        <v>135</v>
      </c>
      <c r="C19" s="364"/>
      <c r="D19" s="155">
        <v>3864.2</v>
      </c>
      <c r="E19" s="156">
        <v>5979.8</v>
      </c>
      <c r="F19" s="155">
        <v>3986.1</v>
      </c>
      <c r="G19" s="156">
        <v>5349.5</v>
      </c>
    </row>
    <row r="20" spans="1:7" ht="20.100000000000001" customHeight="1">
      <c r="B20" s="8"/>
      <c r="C20" s="8"/>
      <c r="D20" s="8"/>
      <c r="E20" s="8"/>
      <c r="F20" s="8"/>
      <c r="G20" s="8"/>
    </row>
    <row r="21" spans="1:7" ht="12.75" customHeight="1">
      <c r="A21" s="176">
        <v>1</v>
      </c>
      <c r="B21" s="326" t="s">
        <v>121</v>
      </c>
      <c r="C21" s="243"/>
      <c r="D21" s="365" t="str">
        <f>AktQuartKurz &amp; " " &amp; AktJahr</f>
        <v>Q3 2019</v>
      </c>
      <c r="E21" s="366"/>
      <c r="F21" s="365" t="str">
        <f>AktQuartKurz &amp; " " &amp; (AktJahr-1)</f>
        <v>Q3 2018</v>
      </c>
      <c r="G21" s="367"/>
    </row>
    <row r="22" spans="1:7">
      <c r="A22" s="176">
        <v>1</v>
      </c>
      <c r="B22" s="368"/>
      <c r="C22" s="368"/>
      <c r="D22" s="34" t="s">
        <v>136</v>
      </c>
      <c r="E22" s="35" t="s">
        <v>137</v>
      </c>
      <c r="F22" s="34" t="str">
        <f>D22</f>
        <v>Pfandbriefe outstanding</v>
      </c>
      <c r="G22" s="35" t="str">
        <f>E22</f>
        <v>Cover pool</v>
      </c>
    </row>
    <row r="23" spans="1:7">
      <c r="A23" s="176">
        <v>1</v>
      </c>
      <c r="B23" s="369" t="s">
        <v>126</v>
      </c>
      <c r="C23" s="369"/>
      <c r="D23" s="36" t="str">
        <f>Einheit_Waehrung</f>
        <v>€ mn.</v>
      </c>
      <c r="E23" s="37" t="str">
        <f>D23</f>
        <v>€ mn.</v>
      </c>
      <c r="F23" s="36" t="str">
        <f>D23</f>
        <v>€ mn.</v>
      </c>
      <c r="G23" s="37" t="str">
        <f>E23</f>
        <v>€ mn.</v>
      </c>
    </row>
    <row r="24" spans="1:7">
      <c r="A24" s="176">
        <v>1</v>
      </c>
      <c r="B24" s="364" t="s">
        <v>127</v>
      </c>
      <c r="C24" s="364"/>
      <c r="D24" s="155">
        <v>69</v>
      </c>
      <c r="E24" s="156">
        <v>681</v>
      </c>
      <c r="F24" s="155">
        <v>196</v>
      </c>
      <c r="G24" s="156">
        <v>874.6</v>
      </c>
    </row>
    <row r="25" spans="1:7">
      <c r="A25" s="176">
        <v>1</v>
      </c>
      <c r="B25" s="364" t="s">
        <v>128</v>
      </c>
      <c r="C25" s="364"/>
      <c r="D25" s="155">
        <v>125</v>
      </c>
      <c r="E25" s="156">
        <v>328.2</v>
      </c>
      <c r="F25" s="155">
        <v>129</v>
      </c>
      <c r="G25" s="156">
        <v>158.6</v>
      </c>
    </row>
    <row r="26" spans="1:7">
      <c r="A26" s="176">
        <v>1</v>
      </c>
      <c r="B26" s="364" t="s">
        <v>129</v>
      </c>
      <c r="C26" s="364"/>
      <c r="D26" s="155">
        <v>80</v>
      </c>
      <c r="E26" s="156">
        <v>174.1</v>
      </c>
      <c r="F26" s="155">
        <v>54</v>
      </c>
      <c r="G26" s="156">
        <v>206.7</v>
      </c>
    </row>
    <row r="27" spans="1:7">
      <c r="A27" s="176">
        <v>1</v>
      </c>
      <c r="B27" s="38" t="s">
        <v>130</v>
      </c>
      <c r="C27" s="38"/>
      <c r="D27" s="157">
        <v>65</v>
      </c>
      <c r="E27" s="158">
        <v>174.5</v>
      </c>
      <c r="F27" s="157">
        <v>125</v>
      </c>
      <c r="G27" s="158">
        <v>255.4</v>
      </c>
    </row>
    <row r="28" spans="1:7">
      <c r="A28" s="176">
        <v>1</v>
      </c>
      <c r="B28" s="38" t="s">
        <v>131</v>
      </c>
      <c r="C28" s="38"/>
      <c r="D28" s="157">
        <v>202</v>
      </c>
      <c r="E28" s="158">
        <v>193</v>
      </c>
      <c r="F28" s="157">
        <v>145</v>
      </c>
      <c r="G28" s="158">
        <v>371.9</v>
      </c>
    </row>
    <row r="29" spans="1:7">
      <c r="A29" s="176">
        <v>1</v>
      </c>
      <c r="B29" s="38" t="s">
        <v>132</v>
      </c>
      <c r="C29" s="38"/>
      <c r="D29" s="157">
        <v>211.2</v>
      </c>
      <c r="E29" s="158">
        <v>280.39999999999998</v>
      </c>
      <c r="F29" s="157">
        <v>202</v>
      </c>
      <c r="G29" s="158">
        <v>225.7</v>
      </c>
    </row>
    <row r="30" spans="1:7">
      <c r="A30" s="176">
        <v>1</v>
      </c>
      <c r="B30" s="38" t="s">
        <v>133</v>
      </c>
      <c r="C30" s="38"/>
      <c r="D30" s="157">
        <v>125</v>
      </c>
      <c r="E30" s="158">
        <v>227.6</v>
      </c>
      <c r="F30" s="157">
        <v>211.2</v>
      </c>
      <c r="G30" s="158">
        <v>255.2</v>
      </c>
    </row>
    <row r="31" spans="1:7">
      <c r="A31" s="176">
        <v>1</v>
      </c>
      <c r="B31" s="364" t="s">
        <v>134</v>
      </c>
      <c r="C31" s="364"/>
      <c r="D31" s="155">
        <v>632</v>
      </c>
      <c r="E31" s="156">
        <v>823.9</v>
      </c>
      <c r="F31" s="155">
        <v>727</v>
      </c>
      <c r="G31" s="156">
        <v>868.2</v>
      </c>
    </row>
    <row r="32" spans="1:7">
      <c r="A32" s="176">
        <v>1</v>
      </c>
      <c r="B32" s="364" t="s">
        <v>135</v>
      </c>
      <c r="C32" s="364"/>
      <c r="D32" s="157">
        <v>291.7</v>
      </c>
      <c r="E32" s="158">
        <v>710.5</v>
      </c>
      <c r="F32" s="157">
        <v>251.7</v>
      </c>
      <c r="G32" s="158">
        <v>708.5</v>
      </c>
    </row>
    <row r="33" spans="1:7" ht="20.100000000000001" customHeight="1">
      <c r="B33" s="8"/>
      <c r="C33" s="8"/>
      <c r="D33" s="8"/>
      <c r="E33" s="8"/>
      <c r="F33" s="8"/>
      <c r="G33" s="8"/>
    </row>
    <row r="34" spans="1:7" ht="12.75" customHeight="1">
      <c r="A34" s="176">
        <v>2</v>
      </c>
      <c r="B34" s="330" t="s">
        <v>122</v>
      </c>
      <c r="C34" s="243"/>
      <c r="D34" s="365" t="str">
        <f>AktQuartKurz &amp; " " &amp; AktJahr</f>
        <v>Q3 2019</v>
      </c>
      <c r="E34" s="366"/>
      <c r="F34" s="365" t="str">
        <f>AktQuartKurz &amp; " " &amp; (AktJahr-1)</f>
        <v>Q3 2018</v>
      </c>
      <c r="G34" s="370"/>
    </row>
    <row r="35" spans="1:7">
      <c r="A35" s="176">
        <v>2</v>
      </c>
      <c r="B35" s="368"/>
      <c r="C35" s="368"/>
      <c r="D35" s="34" t="s">
        <v>136</v>
      </c>
      <c r="E35" s="35" t="s">
        <v>137</v>
      </c>
      <c r="F35" s="34" t="str">
        <f>D35</f>
        <v>Pfandbriefe outstanding</v>
      </c>
      <c r="G35" s="35" t="str">
        <f>E35</f>
        <v>Cover pool</v>
      </c>
    </row>
    <row r="36" spans="1:7">
      <c r="A36" s="176">
        <v>2</v>
      </c>
      <c r="B36" s="369" t="s">
        <v>126</v>
      </c>
      <c r="C36" s="369"/>
      <c r="D36" s="36" t="str">
        <f>Einheit_Waehrung</f>
        <v>€ mn.</v>
      </c>
      <c r="E36" s="37" t="str">
        <f>D36</f>
        <v>€ mn.</v>
      </c>
      <c r="F36" s="36" t="str">
        <f>D36</f>
        <v>€ mn.</v>
      </c>
      <c r="G36" s="37" t="str">
        <f>E36</f>
        <v>€ mn.</v>
      </c>
    </row>
    <row r="37" spans="1:7">
      <c r="A37" s="176">
        <v>2</v>
      </c>
      <c r="B37" s="364" t="s">
        <v>127</v>
      </c>
      <c r="C37" s="364"/>
      <c r="D37" s="155">
        <v>0</v>
      </c>
      <c r="E37" s="156">
        <v>0</v>
      </c>
      <c r="F37" s="155">
        <v>0</v>
      </c>
      <c r="G37" s="156">
        <v>0</v>
      </c>
    </row>
    <row r="38" spans="1:7">
      <c r="A38" s="176">
        <v>2</v>
      </c>
      <c r="B38" s="364" t="s">
        <v>128</v>
      </c>
      <c r="C38" s="364"/>
      <c r="D38" s="155">
        <v>0</v>
      </c>
      <c r="E38" s="156">
        <v>0</v>
      </c>
      <c r="F38" s="155">
        <v>0</v>
      </c>
      <c r="G38" s="156">
        <v>0</v>
      </c>
    </row>
    <row r="39" spans="1:7">
      <c r="A39" s="176">
        <v>2</v>
      </c>
      <c r="B39" s="364" t="s">
        <v>129</v>
      </c>
      <c r="C39" s="364"/>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4" t="s">
        <v>134</v>
      </c>
      <c r="C44" s="364"/>
      <c r="D44" s="155">
        <v>0</v>
      </c>
      <c r="E44" s="156">
        <v>0</v>
      </c>
      <c r="F44" s="155">
        <v>0</v>
      </c>
      <c r="G44" s="156">
        <v>0</v>
      </c>
    </row>
    <row r="45" spans="1:7">
      <c r="A45" s="176">
        <v>2</v>
      </c>
      <c r="B45" s="364" t="s">
        <v>135</v>
      </c>
      <c r="C45" s="364"/>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5" t="str">
        <f>AktQuartKurz &amp; " " &amp; AktJahr</f>
        <v>Q3 2019</v>
      </c>
      <c r="E47" s="366"/>
      <c r="F47" s="365" t="str">
        <f>AktQuartKurz &amp; " " &amp; (AktJahr-1)</f>
        <v>Q3 2018</v>
      </c>
      <c r="G47" s="370"/>
    </row>
    <row r="48" spans="1:7">
      <c r="A48" s="176">
        <v>3</v>
      </c>
      <c r="B48" s="33"/>
      <c r="C48" s="40"/>
      <c r="D48" s="34" t="s">
        <v>136</v>
      </c>
      <c r="E48" s="35" t="s">
        <v>137</v>
      </c>
      <c r="F48" s="34" t="str">
        <f>D48</f>
        <v>Pfandbriefe outstanding</v>
      </c>
      <c r="G48" s="35" t="str">
        <f>E48</f>
        <v>Cover pool</v>
      </c>
    </row>
    <row r="49" spans="1:7">
      <c r="A49" s="176">
        <v>3</v>
      </c>
      <c r="B49" s="369" t="s">
        <v>126</v>
      </c>
      <c r="C49" s="369"/>
      <c r="D49" s="36" t="str">
        <f>Einheit_Waehrung</f>
        <v>€ mn.</v>
      </c>
      <c r="E49" s="37" t="str">
        <f>D49</f>
        <v>€ mn.</v>
      </c>
      <c r="F49" s="36" t="str">
        <f>D49</f>
        <v>€ mn.</v>
      </c>
      <c r="G49" s="37" t="str">
        <f>E49</f>
        <v>€ mn.</v>
      </c>
    </row>
    <row r="50" spans="1:7">
      <c r="A50" s="176">
        <v>3</v>
      </c>
      <c r="B50" s="364" t="s">
        <v>127</v>
      </c>
      <c r="C50" s="364"/>
      <c r="D50" s="155">
        <v>0</v>
      </c>
      <c r="E50" s="156">
        <v>0</v>
      </c>
      <c r="F50" s="155">
        <v>0</v>
      </c>
      <c r="G50" s="156">
        <v>0</v>
      </c>
    </row>
    <row r="51" spans="1:7">
      <c r="A51" s="176">
        <v>3</v>
      </c>
      <c r="B51" s="364" t="s">
        <v>128</v>
      </c>
      <c r="C51" s="364"/>
      <c r="D51" s="155">
        <v>0</v>
      </c>
      <c r="E51" s="156">
        <v>0</v>
      </c>
      <c r="F51" s="155">
        <v>0</v>
      </c>
      <c r="G51" s="156">
        <v>0</v>
      </c>
    </row>
    <row r="52" spans="1:7">
      <c r="A52" s="176">
        <v>3</v>
      </c>
      <c r="B52" s="364" t="s">
        <v>129</v>
      </c>
      <c r="C52" s="364"/>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4" t="s">
        <v>134</v>
      </c>
      <c r="C57" s="364"/>
      <c r="D57" s="155">
        <v>0</v>
      </c>
      <c r="E57" s="156">
        <v>0</v>
      </c>
      <c r="F57" s="155">
        <v>0</v>
      </c>
      <c r="G57" s="156">
        <v>0</v>
      </c>
    </row>
    <row r="58" spans="1:7">
      <c r="A58" s="176">
        <v>3</v>
      </c>
      <c r="B58" s="364" t="s">
        <v>135</v>
      </c>
      <c r="C58" s="364"/>
      <c r="D58" s="157">
        <v>0</v>
      </c>
      <c r="E58" s="158">
        <v>0</v>
      </c>
      <c r="F58" s="157">
        <v>0</v>
      </c>
      <c r="G58" s="158">
        <v>0</v>
      </c>
    </row>
    <row r="60" spans="1:7" ht="20.100000000000001" hidden="1" customHeight="1">
      <c r="B60" s="362" t="str">
        <f>IF(INT(AktJahrMonat) &gt; 201503,"", "Note: From second quarter 2014 the maturity buckets up to 2 years have been rearranged. Therefore the data for the previous year are not displayed.")</f>
        <v/>
      </c>
      <c r="C60" s="362"/>
      <c r="D60" s="362"/>
      <c r="E60" s="362"/>
      <c r="F60" s="362"/>
      <c r="G60" s="362"/>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 (all Pfandbrief issuers)</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24618.2</v>
      </c>
      <c r="E9" s="160">
        <v>23236.2</v>
      </c>
    </row>
    <row r="10" spans="1:5" ht="12.75" customHeight="1">
      <c r="A10" s="176">
        <v>0</v>
      </c>
      <c r="B10" s="48" t="s">
        <v>141</v>
      </c>
      <c r="C10" s="48"/>
      <c r="D10" s="161">
        <v>7165.1</v>
      </c>
      <c r="E10" s="162">
        <v>6554.8</v>
      </c>
    </row>
    <row r="11" spans="1:5" ht="12.75" customHeight="1">
      <c r="A11" s="176">
        <v>0</v>
      </c>
      <c r="B11" s="48" t="s">
        <v>142</v>
      </c>
      <c r="C11" s="48"/>
      <c r="D11" s="161">
        <v>8073.5</v>
      </c>
      <c r="E11" s="162">
        <v>7559.7</v>
      </c>
    </row>
    <row r="12" spans="1:5" ht="12.75" customHeight="1">
      <c r="A12" s="176">
        <v>0</v>
      </c>
      <c r="B12" s="48" t="s">
        <v>143</v>
      </c>
      <c r="C12" s="48"/>
      <c r="D12" s="161">
        <v>1308.5</v>
      </c>
      <c r="E12" s="162">
        <v>1003</v>
      </c>
    </row>
    <row r="13" spans="1:5" ht="12.75" customHeight="1">
      <c r="A13" s="176">
        <v>0</v>
      </c>
      <c r="B13" s="49" t="s">
        <v>147</v>
      </c>
      <c r="C13" s="49"/>
      <c r="D13" s="163">
        <f>SUM(D9:D12)</f>
        <v>41165.300000000003</v>
      </c>
      <c r="E13" s="164">
        <f>SUM(E9:E12)</f>
        <v>38353.699999999997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 (all Pfandbrief issuers)</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730.3</v>
      </c>
      <c r="E21" s="165">
        <v>724.9</v>
      </c>
    </row>
    <row r="22" spans="1:5" ht="12.75" customHeight="1">
      <c r="A22" s="176">
        <v>1</v>
      </c>
      <c r="B22" s="271" t="s">
        <v>253</v>
      </c>
      <c r="C22" s="48"/>
      <c r="D22" s="161">
        <v>2320.5</v>
      </c>
      <c r="E22" s="162">
        <v>2605.5</v>
      </c>
    </row>
    <row r="23" spans="1:5" ht="12.75" customHeight="1">
      <c r="A23" s="176">
        <v>1</v>
      </c>
      <c r="B23" s="271" t="s">
        <v>254</v>
      </c>
      <c r="C23" s="244"/>
      <c r="D23" s="166">
        <v>426.3</v>
      </c>
      <c r="E23" s="167">
        <v>563.70000000000005</v>
      </c>
    </row>
    <row r="24" spans="1:5" ht="12.75" customHeight="1">
      <c r="A24" s="176">
        <v>1</v>
      </c>
      <c r="B24" s="49" t="s">
        <v>147</v>
      </c>
      <c r="C24" s="49"/>
      <c r="D24" s="163">
        <f>SUM(D21:D23)</f>
        <v>3477.1000000000004</v>
      </c>
      <c r="E24" s="164">
        <f>SUM(E21:E23)</f>
        <v>3894.1000000000004</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 (all Pfandbrief issuers)</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 (all Pfandbrief issuers)</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2" t="str">
        <f>IF(INT(AktJahrMonat) &gt; 201603,"", "Note: The data for public Pfandbriefe will be stated from the second quarter 2015 onwards.")</f>
        <v/>
      </c>
      <c r="C52" s="362"/>
      <c r="D52" s="362"/>
      <c r="E52" s="362"/>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 (all Pfandbrief issuers)</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41165.200000000004</v>
      </c>
      <c r="F16" s="168">
        <f>SUM(G16:K16)</f>
        <v>33275.800000000003</v>
      </c>
      <c r="G16" s="168">
        <f>SUM(G18,G20,G22,G24,G26,G28,G30,G32,G34,G36,G38,G40,G42,G44,G46,G48,G50,G52,G54,G56,G58,G60,G62,G64,G66,G68,G70,G72,G74,G76,G78,G80,G82,G84,G86,G88,G90)</f>
        <v>5971.3</v>
      </c>
      <c r="H16" s="168">
        <f>SUM(H18,H20,H22,H24,H26,H28,H30,H32,H34,H36,H38,H40,H42,H44,H46,H48,H50,H52,H54,H56,H58,H60,H62,H64,H66,H68,H70,H72,H74,H76,H78,H80,H82,H84,H86,H88,H90)</f>
        <v>17108.400000000001</v>
      </c>
      <c r="I16" s="168">
        <f>SUM(I18,I20,I22,I24,I26,I28,I30,I32,I34,I36,I38,I40,I42,I44,I46,I48,I50,I52,I54,I56,I58,I60,I62,I64,I66,I68,I70,I72,I74,I76,I78,I80,I82,I84,I86,I88,I90)</f>
        <v>10193.700000000001</v>
      </c>
      <c r="J16" s="168">
        <f>SUM(J18,J20,J22,J24,J26,J28,J30,J32,J34,J36,J38,J40,J42,J44,J46,J48,J50,J52,J54,J56,J58,J60,J62,J64,J66,J68,J70,J72,J74,J76,J78,J80,J82,J84,J86,J88,J90)</f>
        <v>0</v>
      </c>
      <c r="K16" s="168">
        <f>SUM(K18,K20,K22,K24,K26,K28,K30,K32,K34,K36,K38,K40,K42,K44,K46,K48,K50,K52,K54,K56,K58,K60,K62,K64,K66,K68,K70,K72,K74,K76,K78,K80,K82,K84,K86,K88,K90)</f>
        <v>2.4</v>
      </c>
      <c r="L16" s="168">
        <f>SUM(M16:R16)</f>
        <v>7889.4000000000005</v>
      </c>
      <c r="M16" s="168">
        <f>SUM(M18,M20,M22,M24,M26,M28,M30,M32,M34,M36,M38,M40,M42,M44,M46,M48,M50,M52,M54,M56,M58,M60,M62,M64,M66,M68,M70,M72,M74,M76,M78,M80,M82,M84,M86,M88,M90)</f>
        <v>2727.5</v>
      </c>
      <c r="N16" s="168">
        <f>SUM(N18,N20,N22,N24,N26,N28,N30,N32,N34,N36,N38,N40,N42,N44,N46,N48,N50,N52,N54,N56,N58,N60,N62,N64,N66,N68,N70,N72,N74,N76,N78,N80,N82,N84,N86,N88,N90)</f>
        <v>1103.3</v>
      </c>
      <c r="O16" s="168">
        <f>SUM(O18,O20,O22,O24,O26,O28,O30,O32,O34,O36,O38,O40,O42,O44,O46,O48,O50,O52,O54,O56,O58,O60,O62,O64,O66,O68,O70,O72,O74,O76,O78,O80,O82,O84,O86,O88,O90)</f>
        <v>897.7</v>
      </c>
      <c r="P16" s="168">
        <f>SUM(P18,P20,P22,P24,P26,P28,P30,P32,P34,P36,P38,P40,P42,P44,P46,P48,P50,P52,P54,P56,P58,P60,P62,P64,P66,P68,P70,P72,P74,P76,P78,P80,P82,P84,P86,P88,P90)</f>
        <v>3122</v>
      </c>
      <c r="Q16" s="168">
        <f>SUM(Q18,Q20,Q22,Q24,Q26,Q28,Q30,Q32,Q34,Q36,Q38,Q40,Q42,Q44,Q46,Q48,Q50,Q52,Q54,Q56,Q58,Q60,Q62,Q64,Q66,Q68,Q70,Q72,Q74,Q76,Q78,Q80,Q82,Q84,Q86,Q88,Q90)</f>
        <v>26.6</v>
      </c>
      <c r="R16" s="168">
        <f>SUM(R18,R20,R22,R24,R26,R28,R30,R32,R34,R36,R38,R40,R42,R44,R46,R48,R50,R52,R54,R56,R58,R60,R62,R64,R66,R68,R70,R72,R74,R76,R78,R80,R82,R84,R86,R88,R90)</f>
        <v>12.3</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38350.9</v>
      </c>
      <c r="F17" s="170">
        <f t="shared" ref="F17:F48" si="1">SUM(G17:K17)</f>
        <v>30845.4</v>
      </c>
      <c r="G17" s="170">
        <f>SUM(G19,G21,G23,G25,G27,G29,G31,G33,G35,G37,G39,G41,G43,G45,G47,G49,G51,G53,G55,G57,G59,G61,G63,G65,G67,G69,G71,G73,G75,G77,G79,G81,G83,G85,G87,G89,G91)</f>
        <v>5418.1</v>
      </c>
      <c r="H17" s="170">
        <f>SUM(H19,H21,H23,H25,H27,H29,H31,H33,H35,H37,H39,H41,H43,H45,H47,H49,H51,H53,H55,H57,H59,H61,H63,H65,H67,H69,H71,H73,H75,H77,H79,H81,H83,H85,H87,H89,H91)</f>
        <v>15983</v>
      </c>
      <c r="I17" s="170">
        <f>SUM(I19,I21,I23,I25,I27,I29,I31,I33,I35,I37,I39,I41,I43,I45,I47,I49,I51,I53,I55,I57,I59,I61,I63,I65,I67,I69,I71,I73,I75,I77,I79,I81,I83,I85,I87,I89,I91)</f>
        <v>9440.9</v>
      </c>
      <c r="J17" s="170">
        <f>SUM(J19,J21,J23,J25,J27,J29,J31,J33,J35,J37,J39,J41,J43,J45,J47,J49,J51,J53,J55,J57,J59,J61,J63,J65,J67,J69,J71,J73,J75,J77,J79,J81,J83,J85,J87,J89,J91)</f>
        <v>0</v>
      </c>
      <c r="K17" s="170">
        <f>SUM(K19,K21,K23,K25,K27,K29,K31,K33,K35,K37,K39,K41,K43,K45,K47,K49,K51,K53,K55,K57,K59,K61,K63,K65,K67,K69,K71,K73,K75,K77,K79,K81,K83,K85,K87,K89,K91)</f>
        <v>3.4</v>
      </c>
      <c r="L17" s="170">
        <f t="shared" ref="L17:L48" si="2">SUM(M17:R17)</f>
        <v>7505.5</v>
      </c>
      <c r="M17" s="170">
        <f>SUM(M19,M21,M23,M25,M27,M29,M31,M33,M35,M37,M39,M41,M43,M45,M47,M49,M51,M53,M55,M57,M59,M61,M63,M65,M67,M69,M71,M73,M75,M77,M79,M81,M83,M85,M87,M89,M91)</f>
        <v>2608.8000000000002</v>
      </c>
      <c r="N17" s="170">
        <f>SUM(N19,N21,N23,N25,N27,N29,N31,N33,N35,N37,N39,N41,N43,N45,N47,N49,N51,N53,N55,N57,N59,N61,N63,N65,N67,N69,N71,N73,N75,N77,N79,N81,N83,N85,N87,N89,N91)</f>
        <v>1394</v>
      </c>
      <c r="O17" s="170">
        <f>SUM(O19,O21,O23,O25,O27,O29,O31,O33,O35,O37,O39,O41,O43,O45,O47,O49,O51,O53,O55,O57,O59,O61,O63,O65,O67,O69,O71,O73,O75,O77,O79,O81,O83,O85,O87,O89,O91)</f>
        <v>1348.2</v>
      </c>
      <c r="P17" s="170">
        <f>SUM(P19,P21,P23,P25,P27,P29,P31,P33,P35,P37,P39,P41,P43,P45,P47,P49,P51,P53,P55,P57,P59,P61,P63,P65,P67,P69,P71,P73,P75,P77,P79,P81,P83,P85,P87,P89,P91)</f>
        <v>2134.4</v>
      </c>
      <c r="Q17" s="170">
        <f>SUM(Q19,Q21,Q23,Q25,Q27,Q29,Q31,Q33,Q35,Q37,Q39,Q41,Q43,Q45,Q47,Q49,Q51,Q53,Q55,Q57,Q59,Q61,Q63,Q65,Q67,Q69,Q71,Q73,Q75,Q77,Q79,Q81,Q83,Q85,Q87,Q89,Q91)</f>
        <v>13.8</v>
      </c>
      <c r="R17" s="170">
        <f>SUM(R19,R21,R23,R25,R27,R29,R31,R33,R35,R37,R39,R41,R43,R45,R47,R49,R51,R53,R55,R57,R59,R61,R63,R65,R67,R69,R71,R73,R75,R77,R79,R81,R83,R85,R87,R89,R91)</f>
        <v>6.3</v>
      </c>
      <c r="S17" s="171">
        <f>SUM(S19,S21,S23,S25,S27,S29,S31,S33,S35,S37,S39,S41,S43,S45,S47,S49,S51,S53,S55,S57,S59,S61,S63,S65,S67,S69,S71,S73,S75,S77,S79,S81,S83,S85,S87,S89,S91)</f>
        <v>0</v>
      </c>
      <c r="T17" s="170">
        <f>SUM(T19,T21,T23,T25,T27,T29,T31,T33,T35,T37,T39,T41,T43,T45,T47,T49,T51,T53,T55,T57,T59,T61,T63,T65,T67,T69,T71,T73,T75,T77,T79,T81,T83,T85,T87,T89,T91)</f>
        <v>0.1</v>
      </c>
    </row>
    <row r="18" spans="2:20">
      <c r="B18" s="65" t="s">
        <v>12</v>
      </c>
      <c r="C18" s="64" t="s">
        <v>157</v>
      </c>
      <c r="D18" s="39" t="str">
        <f>$D$16</f>
        <v>year 2019</v>
      </c>
      <c r="E18" s="168">
        <f t="shared" si="0"/>
        <v>41165.200000000004</v>
      </c>
      <c r="F18" s="168">
        <f t="shared" si="1"/>
        <v>33275.800000000003</v>
      </c>
      <c r="G18" s="168">
        <v>5971.3</v>
      </c>
      <c r="H18" s="168">
        <v>17108.400000000001</v>
      </c>
      <c r="I18" s="168">
        <v>10193.700000000001</v>
      </c>
      <c r="J18" s="168">
        <v>0</v>
      </c>
      <c r="K18" s="168">
        <v>2.4</v>
      </c>
      <c r="L18" s="168">
        <f t="shared" si="2"/>
        <v>7889.4000000000005</v>
      </c>
      <c r="M18" s="168">
        <v>2727.5</v>
      </c>
      <c r="N18" s="168">
        <v>1103.3</v>
      </c>
      <c r="O18" s="168">
        <v>897.7</v>
      </c>
      <c r="P18" s="168">
        <v>3122</v>
      </c>
      <c r="Q18" s="168">
        <v>26.6</v>
      </c>
      <c r="R18" s="168">
        <v>12.3</v>
      </c>
      <c r="S18" s="169">
        <v>0</v>
      </c>
      <c r="T18" s="168">
        <v>0</v>
      </c>
    </row>
    <row r="19" spans="2:20">
      <c r="C19" s="81"/>
      <c r="D19" s="81" t="str">
        <f>$D$17</f>
        <v>year 2018</v>
      </c>
      <c r="E19" s="170">
        <f t="shared" si="0"/>
        <v>38350.9</v>
      </c>
      <c r="F19" s="170">
        <f t="shared" si="1"/>
        <v>30845.4</v>
      </c>
      <c r="G19" s="170">
        <v>5418.1</v>
      </c>
      <c r="H19" s="170">
        <v>15983</v>
      </c>
      <c r="I19" s="170">
        <v>9440.9</v>
      </c>
      <c r="J19" s="170">
        <v>0</v>
      </c>
      <c r="K19" s="170">
        <v>3.4</v>
      </c>
      <c r="L19" s="170">
        <f t="shared" si="2"/>
        <v>7505.5</v>
      </c>
      <c r="M19" s="170">
        <v>2608.8000000000002</v>
      </c>
      <c r="N19" s="170">
        <v>1394</v>
      </c>
      <c r="O19" s="170">
        <v>1348.2</v>
      </c>
      <c r="P19" s="170">
        <v>2134.4</v>
      </c>
      <c r="Q19" s="170">
        <v>13.8</v>
      </c>
      <c r="R19" s="170">
        <v>6.3</v>
      </c>
      <c r="S19" s="171">
        <v>0</v>
      </c>
      <c r="T19" s="170">
        <v>0.1</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306</v>
      </c>
      <c r="D4" s="42"/>
      <c r="E4" s="42"/>
      <c r="F4" s="42"/>
      <c r="G4" s="42"/>
      <c r="H4" s="42"/>
      <c r="I4" s="42"/>
      <c r="J4" s="42"/>
      <c r="K4" s="42"/>
      <c r="L4" s="42"/>
      <c r="M4" s="42"/>
      <c r="N4" s="42"/>
      <c r="O4" s="42"/>
      <c r="R4" s="42"/>
    </row>
    <row r="5" spans="2:24">
      <c r="C5" s="319" t="s">
        <v>307</v>
      </c>
      <c r="D5" s="58"/>
      <c r="E5" s="58"/>
      <c r="F5" s="58"/>
      <c r="G5" s="53"/>
      <c r="H5" s="57"/>
      <c r="I5" s="57"/>
      <c r="J5" s="57"/>
      <c r="K5" s="53"/>
      <c r="L5" s="57"/>
      <c r="M5" s="57"/>
      <c r="N5" s="57"/>
      <c r="O5" s="57"/>
      <c r="P5" s="55"/>
      <c r="Q5" s="55"/>
      <c r="R5" s="57"/>
      <c r="S5" s="55"/>
    </row>
    <row r="6" spans="2:24" ht="15" customHeight="1">
      <c r="C6" s="320" t="str">
        <f>UebInstitutQuartal</f>
        <v>Q3 2019 (all Pfandbrief issuers)</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3477.2000000000003</v>
      </c>
      <c r="F12" s="292">
        <f>SUM(F14,F16,F18,F20,F22,F24,F26,F28,F30,F32,F34,F36,F38,F40,F42,F44,F46,F48,F50,F52,F54,F56,F58,F60,F62,F64,F66,F68,F70,F72,F74,F76,F78,F80,F82,F84,F86)</f>
        <v>0</v>
      </c>
      <c r="G12" s="168">
        <f>SUM(G14,G16,G18,G20,G22,G24,G26,G28,G30,G32,G34,G36,G38,G40,G42,G44,G46,G48,G50,G52,G54,G56,G58,G60,G62,G64,G66,G68,G70,G72,G74,G76,G78,G80,G82,G84,G86)</f>
        <v>28</v>
      </c>
      <c r="H12" s="168">
        <f>SUM(H14,H16,H18,H20,H22,H24,H26,H28,H30,H32,H34,H36,H38,H40,H42,H44,H46,H48,H50,H52,H54,H56,H58,H60,H62,H64,H66,H68,H70,H72,H74,H76,H78,H80,H82,H84,H86)</f>
        <v>248.8</v>
      </c>
      <c r="I12" s="168">
        <f>SUM(I14,I16,I18,I20,I22,I24,I26,I28,I30,I32,I34,I36,I38,I40,I42,I44,I46,I48,I50,I52,I54,I56,I58,I60,I62,I64,I66,I68,I70,I72,I74,I76,I78,I80,I82,I84,I86)</f>
        <v>2341.6</v>
      </c>
      <c r="J12" s="309">
        <f>SUM(J14,J16,J18,J20,J22,J24,J26,J28,J30,J32,J34,J36,J38,J40,J42,J44,J46,J48,J50,J52,J54,J56,J58,J60,J62,J64,J66,J68,J70,J72,J74,J76,J78,J80,J82,J84,J86)</f>
        <v>427.9</v>
      </c>
      <c r="K12" s="292">
        <f>SUM(K14,K16,K18,K20,K22,K24,K26,K28,K30,K32,K34,K36,K38,K40,K42,K44,K46,K48,K50,K52,K54,K56,K58,K60,K62,K64,K66,K68,K70,K72,K74,K76,K78,K80,K82,K84,K86)</f>
        <v>0</v>
      </c>
      <c r="L12" s="168">
        <f>SUM(L14,L16,L18,L20,L22,L24,L26,L28,L30,L32,L34,L36,L38,L40,L42,L44,L46,L48,L50,L52,L54,L56,L58,L60,L62,L64,L66,L68,L70,L72,L74,L76,L78,L80,L82,L84,L86)</f>
        <v>139.6</v>
      </c>
      <c r="M12" s="168">
        <f>SUM(M14,M16,M18,M20,M22,M24,M26,M28,M30,M32,M34,M36,M38,M40,M42,M44,M46,M48,M50,M52,M54,M56,M58,M60,M62,M64,M66,M68,M70,M72,M74,M76,M78,M80,M82,M84,M86)</f>
        <v>284.89999999999998</v>
      </c>
      <c r="N12" s="192">
        <f>SUM(N14,N16,N18,N20,N22,N24,N26,N28,N30,N32,N34,N36,N38,N40,N42,N44,N46,N48,N50,N52,N54,N56,N58,N60,N62,N64,N66,N68,N70,N72,N74,N76,N78,N80,N82,N84,N86)</f>
        <v>6.4</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3894.2999999999997</v>
      </c>
      <c r="F13" s="293">
        <f>SUM(F15,F17,F19,F21,F23,F25,F27,F29,F31,F33,F35,F37,F39,F41,F43,F45,F47,F49,F51,F53,F55,F57,F59,F61,F63,F65,F67,F69,F71,F73,F75,F77,F79,F81,F83,F85,F87)</f>
        <v>0</v>
      </c>
      <c r="G13" s="172">
        <f>SUM(G15,G17,G19,G21,G23,G25,G27,G29,G31,G33,G35,G37,G39,G41,G43,G45,G47,G49,G51,G53,G55,G57,G59,G61,G63,G65,G67,G69,G71,G73,G75,G77,G79,G81,G83,G85,G87)</f>
        <v>23</v>
      </c>
      <c r="H13" s="172">
        <f>SUM(H15,H17,H19,H21,H23,H25,H27,H29,H31,H33,H35,H37,H39,H41,H43,H45,H47,H49,H51,H53,H55,H57,H59,H61,H63,H65,H67,H69,H71,H73,H75,H77,H79,H81,H83,H85,H87)</f>
        <v>403.3</v>
      </c>
      <c r="I13" s="172">
        <f>SUM(I15,I17,I19,I21,I23,I25,I27,I29,I31,I33,I35,I37,I39,I41,I43,I45,I47,I49,I51,I53,I55,I57,I59,I61,I63,I65,I67,I69,I71,I73,I75,I77,I79,I81,I83,I85,I87)</f>
        <v>2603</v>
      </c>
      <c r="J13" s="310">
        <f>SUM(J15,J17,J19,J21,J23,J25,J27,J29,J31,J33,J35,J37,J39,J41,J43,J45,J47,J49,J51,J53,J55,J57,J59,J61,J63,J65,J67,J69,J71,J73,J75,J77,J79,J81,J83,J85,J87)</f>
        <v>479.7</v>
      </c>
      <c r="K13" s="293">
        <f>SUM(K15,K17,K19,K21,K23,K25,K27,K29,K31,K33,K35,K37,K39,K41,K43,K45,K47,K49,K51,K53,K55,K57,K59,K61,K63,K65,K67,K69,K71,K73,K75,K77,K79,K81,K83,K85,K87)</f>
        <v>0</v>
      </c>
      <c r="L13" s="172">
        <f>SUM(L15,L17,L19,L21,L23,L25,L27,L29,L31,L33,L35,L37,L39,L41,L43,L45,L47,L49,L51,L53,L55,L57,L59,L61,L63,L65,L67,L69,L71,L73,L75,L77,L79,L81,L83,L85,L87)</f>
        <v>102.2</v>
      </c>
      <c r="M13" s="172">
        <f>SUM(M15,M17,M19,M21,M23,M25,M27,M29,M31,M33,M35,M37,M39,M41,M43,M45,M47,M49,M51,M53,M55,M57,M59,M61,M63,M65,M67,M69,M71,M73,M75,M77,M79,M81,M83,M85,M87)</f>
        <v>283.10000000000002</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3469.2000000000003</v>
      </c>
      <c r="F14" s="292">
        <v>0</v>
      </c>
      <c r="G14" s="168">
        <v>20</v>
      </c>
      <c r="H14" s="168">
        <v>248.8</v>
      </c>
      <c r="I14" s="168">
        <v>2341.6</v>
      </c>
      <c r="J14" s="309">
        <v>427.9</v>
      </c>
      <c r="K14" s="292">
        <v>0</v>
      </c>
      <c r="L14" s="168">
        <v>139.6</v>
      </c>
      <c r="M14" s="168">
        <v>284.89999999999998</v>
      </c>
      <c r="N14" s="192">
        <v>6.4</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3891.2999999999997</v>
      </c>
      <c r="F15" s="293">
        <v>0</v>
      </c>
      <c r="G15" s="172">
        <v>20</v>
      </c>
      <c r="H15" s="172">
        <v>403.3</v>
      </c>
      <c r="I15" s="172">
        <v>2603</v>
      </c>
      <c r="J15" s="310">
        <v>479.7</v>
      </c>
      <c r="K15" s="293">
        <v>0</v>
      </c>
      <c r="L15" s="172">
        <v>102.2</v>
      </c>
      <c r="M15" s="172">
        <v>283.10000000000002</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8</v>
      </c>
      <c r="F52" s="292">
        <v>0</v>
      </c>
      <c r="G52" s="168">
        <v>8</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3</v>
      </c>
      <c r="F53" s="293">
        <v>0</v>
      </c>
      <c r="G53" s="172">
        <v>3</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308</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 (all Pfandbrief issuers)</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3477.2000000000003</v>
      </c>
      <c r="F12" s="292">
        <f>SUM(F14,F16,F18,F20,F22,F24,F26,F28,F30,F32,F34,F36,F38,F40,F42,F44,F46,F48,F50,F52,F54,F56,F58,F60,F62,F64,F66,F68,F70,F72,F74,F76,F78,F80,F82,F84,F86)</f>
        <v>0</v>
      </c>
      <c r="G12" s="168">
        <f>SUM(G14,G16,G18,G20,G22,G24,G26,G28,G30,G32,G34,G36,G38,G40,G42,G44,G46,G48,G50,G52,G54,G56,G58,G60,G62,G64,G66,G68,G70,G72,G74,G76,G78,G80,G82,G84,G86)</f>
        <v>28</v>
      </c>
      <c r="H12" s="168">
        <f>SUM(H14,H16,H18,H20,H22,H24,H26,H28,H30,H32,H34,H36,H38,H40,H42,H44,H46,H48,H50,H52,H54,H56,H58,H60,H62,H64,H66,H68,H70,H72,H74,H76,H78,H80,H82,H84,H86)</f>
        <v>248.8</v>
      </c>
      <c r="I12" s="168">
        <f>SUM(I14,I16,I18,I20,I22,I24,I26,I28,I30,I32,I34,I36,I38,I40,I42,I44,I46,I48,I50,I52,I54,I56,I58,I60,I62,I64,I66,I68,I70,I72,I74,I76,I78,I80,I82,I84,I86)</f>
        <v>2341.6</v>
      </c>
      <c r="J12" s="309">
        <f>SUM(J14,J16,J18,J20,J22,J24,J26,J28,J30,J32,J34,J36,J38,J40,J42,J44,J46,J48,J50,J52,J54,J56,J58,J60,J62,J64,J66,J68,J70,J72,J74,J76,J78,J80,J82,J84,J86)</f>
        <v>427.9</v>
      </c>
      <c r="K12" s="292">
        <f>SUM(K14,K16,K18,K20,K22,K24,K26,K28,K30,K32,K34,K36,K38,K40,K42,K44,K46,K48,K50,K52,K54,K56,K58,K60,K62,K64,K66,K68,K70,K72,K74,K76,K78,K80,K82,K84,K86)</f>
        <v>0</v>
      </c>
      <c r="L12" s="168">
        <f>SUM(L14,L16,L18,L20,L22,L24,L26,L28,L30,L32,L34,L36,L38,L40,L42,L44,L46,L48,L50,L52,L54,L56,L58,L60,L62,L64,L66,L68,L70,L72,L74,L76,L78,L80,L82,L84,L86)</f>
        <v>139.6</v>
      </c>
      <c r="M12" s="168">
        <f>SUM(M14,M16,M18,M20,M22,M24,M26,M28,M30,M32,M34,M36,M38,M40,M42,M44,M46,M48,M50,M52,M54,M56,M58,M60,M62,M64,M66,M68,M70,M72,M74,M76,M78,M80,M82,M84,M86)</f>
        <v>284.89999999999998</v>
      </c>
      <c r="N12" s="192">
        <f>SUM(N14,N16,N18,N20,N22,N24,N26,N28,N30,N32,N34,N36,N38,N40,N42,N44,N46,N48,N50,N52,N54,N56,N58,N60,N62,N64,N66,N68,N70,N72,N74,N76,N78,N80,N82,N84,N86)</f>
        <v>6.4</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3894.2999999999997</v>
      </c>
      <c r="F13" s="293">
        <f>SUM(F15,F17,F19,F21,F23,F25,F27,F29,F31,F33,F35,F37,F39,F41,F43,F45,F47,F49,F51,F53,F55,F57,F59,F61,F63,F65,F67,F69,F71,F73,F75,F77,F79,F81,F83,F85,F87)</f>
        <v>0</v>
      </c>
      <c r="G13" s="172">
        <f>SUM(G15,G17,G19,G21,G23,G25,G27,G29,G31,G33,G35,G37,G39,G41,G43,G45,G47,G49,G51,G53,G55,G57,G59,G61,G63,G65,G67,G69,G71,G73,G75,G77,G79,G81,G83,G85,G87)</f>
        <v>23</v>
      </c>
      <c r="H13" s="172">
        <f>SUM(H15,H17,H19,H21,H23,H25,H27,H29,H31,H33,H35,H37,H39,H41,H43,H45,H47,H49,H51,H53,H55,H57,H59,H61,H63,H65,H67,H69,H71,H73,H75,H77,H79,H81,H83,H85,H87)</f>
        <v>403.3</v>
      </c>
      <c r="I13" s="172">
        <f>SUM(I15,I17,I19,I21,I23,I25,I27,I29,I31,I33,I35,I37,I39,I41,I43,I45,I47,I49,I51,I53,I55,I57,I59,I61,I63,I65,I67,I69,I71,I73,I75,I77,I79,I81,I83,I85,I87)</f>
        <v>2603</v>
      </c>
      <c r="J13" s="310">
        <f>SUM(J15,J17,J19,J21,J23,J25,J27,J29,J31,J33,J35,J37,J39,J41,J43,J45,J47,J49,J51,J53,J55,J57,J59,J61,J63,J65,J67,J69,J71,J73,J75,J77,J79,J81,J83,J85,J87)</f>
        <v>479.7</v>
      </c>
      <c r="K13" s="293">
        <f>SUM(K15,K17,K19,K21,K23,K25,K27,K29,K31,K33,K35,K37,K39,K41,K43,K45,K47,K49,K51,K53,K55,K57,K59,K61,K63,K65,K67,K69,K71,K73,K75,K77,K79,K81,K83,K85,K87)</f>
        <v>0</v>
      </c>
      <c r="L13" s="172">
        <f>SUM(L15,L17,L19,L21,L23,L25,L27,L29,L31,L33,L35,L37,L39,L41,L43,L45,L47,L49,L51,L53,L55,L57,L59,L61,L63,L65,L67,L69,L71,L73,L75,L77,L79,L81,L83,L85,L87)</f>
        <v>102.2</v>
      </c>
      <c r="M13" s="172">
        <f>SUM(M15,M17,M19,M21,M23,M25,M27,M29,M31,M33,M35,M37,M39,M41,M43,M45,M47,M49,M51,M53,M55,M57,M59,M61,M63,M65,M67,M69,M71,M73,M75,M77,M79,M81,M83,M85,M87)</f>
        <v>283.10000000000002</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3469.2000000000003</v>
      </c>
      <c r="F14" s="292">
        <v>0</v>
      </c>
      <c r="G14" s="168">
        <v>20</v>
      </c>
      <c r="H14" s="168">
        <v>248.8</v>
      </c>
      <c r="I14" s="168">
        <v>2341.6</v>
      </c>
      <c r="J14" s="309">
        <v>427.9</v>
      </c>
      <c r="K14" s="292">
        <v>0</v>
      </c>
      <c r="L14" s="168">
        <v>139.6</v>
      </c>
      <c r="M14" s="168">
        <v>284.89999999999998</v>
      </c>
      <c r="N14" s="192">
        <v>6.4</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3891.2999999999997</v>
      </c>
      <c r="F15" s="293">
        <v>0</v>
      </c>
      <c r="G15" s="172">
        <v>20</v>
      </c>
      <c r="H15" s="172">
        <v>403.3</v>
      </c>
      <c r="I15" s="172">
        <v>2603</v>
      </c>
      <c r="J15" s="310">
        <v>479.7</v>
      </c>
      <c r="K15" s="293">
        <v>0</v>
      </c>
      <c r="L15" s="172">
        <v>102.2</v>
      </c>
      <c r="M15" s="172">
        <v>283.10000000000002</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8</v>
      </c>
      <c r="F52" s="292">
        <v>0</v>
      </c>
      <c r="G52" s="168">
        <v>8</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3</v>
      </c>
      <c r="F53" s="293">
        <v>0</v>
      </c>
      <c r="G53" s="172">
        <v>3</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 (all Pfandbrief issuers)</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 (all Pfandbrief issuers)</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 (all Pfandbrief issuers)</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1634</v>
      </c>
      <c r="F13" s="168">
        <f>SUM(F15,F17,F19,F21,F23,F25,F27,F29,F31,F33,F35,F37,F39,F41,F43,F45,F47,F49,F51,F53,F55,F57,F59,F61,F63,F65,F67,F69,F71,F73,F75,F77,F79,F81,F83,F85,F87)</f>
        <v>0</v>
      </c>
      <c r="G13" s="168">
        <f>SUM(G15,G17,G19,G21,G23,G25,G27,G29,G31,G33,G35,G37,G39,G41,G43,G45,G47,G49,G51,G53,G55,G57,G59,G61,G63,G65,G67,G69,G71,G73,G75,G77,G79,G81,G83,G85,G87)</f>
        <v>4.4000000000000004</v>
      </c>
      <c r="H13" s="168">
        <f>SUM(H15,H17,H19,H21,H23,H25,H27,H29,H31,H33,H35,H37,H39,H41,H43,H45,H47,H49,H51,H53,H55,H57,H59,H61,H63,H65,H67,H69,H71,H73,H75,H77,H79,H81,H83,H85,H87)</f>
        <v>0</v>
      </c>
      <c r="I13" s="192">
        <f>SUM(I15,I17,I19,I21,I23,I25,I27,I29,I31,I33,I35,I37,I39,I41,I43,I45,I47,I49,I51,I53,I55,I57,I59,I61,I63,I65,I67,I69,I71,I73,I75,I77,I79,I81,I83,I85,I87)</f>
        <v>1629.6000000000001</v>
      </c>
    </row>
    <row r="14" spans="2:9" s="146" customFormat="1">
      <c r="B14" s="234"/>
      <c r="C14" s="48"/>
      <c r="D14" s="48" t="str">
        <f>"Jahr " &amp; (AktJahr-1)</f>
        <v>Jahr 2018</v>
      </c>
      <c r="E14" s="193">
        <f>SUM(E16,E18,E20,E22,E24,E26,E28,E30,E32,E34,E36,E38,E40,E42,E44,E46,E48,E50,E52,E54,E56,E58,E60,E62,E64,E66,E68,E70,E72,E74,E76,E78,E80,E82,E84,E86,E88)</f>
        <v>1336</v>
      </c>
      <c r="F14" s="172">
        <f>SUM(F16,F18,F20,F22,F24,F26,F28,F30,F32,F34,F36,F38,F40,F42,F44,F46,F48,F50,F52,F54,F56,F58,F60,F62,F64,F66,F68,F70,F72,F74,F76,F78,F80,F82,F84,F86,F88)</f>
        <v>0</v>
      </c>
      <c r="G14" s="172">
        <f>SUM(G16,G18,G20,G22,G24,G26,G28,G30,G32,G34,G36,G38,G40,G42,G44,G46,G48,G50,G52,G54,G56,G58,G60,G62,G64,G66,G68,G70,G72,G74,G76,G78,G80,G82,G84,G86,G88)</f>
        <v>1.2</v>
      </c>
      <c r="H14" s="172">
        <f>SUM(H16,H18,H20,H22,H24,H26,H28,H30,H32,H34,H36,H38,H40,H42,H44,H46,H48,H50,H52,H54,H56,H58,H60,H62,H64,H66,H68,H70,H72,H74,H76,H78,H80,H82,H84,H86,H88)</f>
        <v>0</v>
      </c>
      <c r="I14" s="194">
        <f>SUM(I16,I18,I20,I22,I24,I26,I28,I30,I32,I34,I36,I38,I40,I42,I44,I46,I48,I50,I52,I54,I56,I58,I60,I62,I64,I66,I68,I70,I72,I74,I76,I78,I80,I82,I84,I86,I88)</f>
        <v>1334.9</v>
      </c>
    </row>
    <row r="15" spans="2:9">
      <c r="B15" s="234" t="s">
        <v>12</v>
      </c>
      <c r="C15" s="64" t="s">
        <v>157</v>
      </c>
      <c r="D15" s="39" t="str">
        <f>$D$13</f>
        <v>Jahr 2019</v>
      </c>
      <c r="E15" s="191">
        <v>1327.1</v>
      </c>
      <c r="F15" s="168">
        <v>0</v>
      </c>
      <c r="G15" s="168">
        <v>1.4</v>
      </c>
      <c r="H15" s="168">
        <v>0</v>
      </c>
      <c r="I15" s="192">
        <v>1325.7</v>
      </c>
    </row>
    <row r="16" spans="2:9" s="146" customFormat="1">
      <c r="B16" s="234"/>
      <c r="C16" s="48"/>
      <c r="D16" s="48" t="str">
        <f>$D$14</f>
        <v>Jahr 2018</v>
      </c>
      <c r="E16" s="193">
        <v>1073</v>
      </c>
      <c r="F16" s="172">
        <v>0</v>
      </c>
      <c r="G16" s="172">
        <v>1.2</v>
      </c>
      <c r="H16" s="172">
        <v>0</v>
      </c>
      <c r="I16" s="194">
        <v>1071.9000000000001</v>
      </c>
    </row>
    <row r="17" spans="2:9">
      <c r="B17" s="235" t="s">
        <v>36</v>
      </c>
      <c r="C17" s="64" t="s">
        <v>158</v>
      </c>
      <c r="D17" s="39" t="str">
        <f>$D$13</f>
        <v>Jahr 2019</v>
      </c>
      <c r="E17" s="191">
        <v>10</v>
      </c>
      <c r="F17" s="168">
        <v>0</v>
      </c>
      <c r="G17" s="168">
        <v>0</v>
      </c>
      <c r="H17" s="168">
        <v>0</v>
      </c>
      <c r="I17" s="192">
        <v>10</v>
      </c>
    </row>
    <row r="18" spans="2:9" s="146" customFormat="1">
      <c r="B18" s="234"/>
      <c r="C18" s="48"/>
      <c r="D18" s="48" t="str">
        <f>$D$14</f>
        <v>Jahr 2018</v>
      </c>
      <c r="E18" s="193">
        <v>10</v>
      </c>
      <c r="F18" s="172">
        <v>0</v>
      </c>
      <c r="G18" s="172">
        <v>0</v>
      </c>
      <c r="H18" s="172">
        <v>0</v>
      </c>
      <c r="I18" s="194">
        <v>10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5</v>
      </c>
      <c r="F21" s="168">
        <v>0</v>
      </c>
      <c r="G21" s="168">
        <v>0</v>
      </c>
      <c r="H21" s="168">
        <v>0</v>
      </c>
      <c r="I21" s="192">
        <v>5</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28</v>
      </c>
      <c r="F27" s="168">
        <v>0</v>
      </c>
      <c r="G27" s="168">
        <v>0</v>
      </c>
      <c r="H27" s="168">
        <v>0</v>
      </c>
      <c r="I27" s="192">
        <v>28</v>
      </c>
    </row>
    <row r="28" spans="2:9" s="146" customFormat="1">
      <c r="B28" s="234"/>
      <c r="C28" s="48"/>
      <c r="D28" s="48" t="str">
        <f>$D$14</f>
        <v>Jahr 2018</v>
      </c>
      <c r="E28" s="193">
        <v>5</v>
      </c>
      <c r="F28" s="172">
        <v>0</v>
      </c>
      <c r="G28" s="172">
        <v>0</v>
      </c>
      <c r="H28" s="172">
        <v>0</v>
      </c>
      <c r="I28" s="194">
        <v>5</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7.9</v>
      </c>
      <c r="F31" s="168">
        <v>0</v>
      </c>
      <c r="G31" s="168">
        <v>0</v>
      </c>
      <c r="H31" s="168">
        <v>0</v>
      </c>
      <c r="I31" s="192">
        <v>7.9</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8</v>
      </c>
      <c r="F33" s="168">
        <v>0</v>
      </c>
      <c r="G33" s="168">
        <v>0</v>
      </c>
      <c r="H33" s="168">
        <v>0</v>
      </c>
      <c r="I33" s="192">
        <v>8</v>
      </c>
    </row>
    <row r="34" spans="2:9" s="146" customFormat="1">
      <c r="B34" s="234"/>
      <c r="C34" s="48"/>
      <c r="D34" s="48" t="str">
        <f>$D$14</f>
        <v>Jahr 2018</v>
      </c>
      <c r="E34" s="193">
        <v>8</v>
      </c>
      <c r="F34" s="172">
        <v>0</v>
      </c>
      <c r="G34" s="172">
        <v>0</v>
      </c>
      <c r="H34" s="172">
        <v>0</v>
      </c>
      <c r="I34" s="194">
        <v>8</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12</v>
      </c>
      <c r="F39" s="168">
        <v>0</v>
      </c>
      <c r="G39" s="168">
        <v>0</v>
      </c>
      <c r="H39" s="168">
        <v>0</v>
      </c>
      <c r="I39" s="192">
        <v>12</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62</v>
      </c>
      <c r="F45" s="168">
        <v>0</v>
      </c>
      <c r="G45" s="168">
        <v>3</v>
      </c>
      <c r="H45" s="168">
        <v>0</v>
      </c>
      <c r="I45" s="192">
        <v>59</v>
      </c>
    </row>
    <row r="46" spans="2:9" s="146" customFormat="1">
      <c r="B46" s="234"/>
      <c r="C46" s="48"/>
      <c r="D46" s="48" t="str">
        <f>$D$14</f>
        <v>Jahr 2018</v>
      </c>
      <c r="E46" s="193">
        <v>94</v>
      </c>
      <c r="F46" s="172">
        <v>0</v>
      </c>
      <c r="G46" s="172">
        <v>0</v>
      </c>
      <c r="H46" s="172">
        <v>0</v>
      </c>
      <c r="I46" s="194">
        <v>94</v>
      </c>
    </row>
    <row r="47" spans="2:9">
      <c r="B47" s="234" t="s">
        <v>34</v>
      </c>
      <c r="C47" s="64" t="s">
        <v>173</v>
      </c>
      <c r="D47" s="39" t="str">
        <f>$D$13</f>
        <v>Jahr 2019</v>
      </c>
      <c r="E47" s="191">
        <v>21</v>
      </c>
      <c r="F47" s="168">
        <v>0</v>
      </c>
      <c r="G47" s="168">
        <v>0</v>
      </c>
      <c r="H47" s="168">
        <v>0</v>
      </c>
      <c r="I47" s="192">
        <v>21</v>
      </c>
    </row>
    <row r="48" spans="2:9" s="146" customFormat="1">
      <c r="B48" s="234"/>
      <c r="C48" s="48"/>
      <c r="D48" s="48" t="str">
        <f>$D$14</f>
        <v>Jahr 2018</v>
      </c>
      <c r="E48" s="193">
        <v>35</v>
      </c>
      <c r="F48" s="172">
        <v>0</v>
      </c>
      <c r="G48" s="172">
        <v>0</v>
      </c>
      <c r="H48" s="172">
        <v>0</v>
      </c>
      <c r="I48" s="194">
        <v>35</v>
      </c>
    </row>
    <row r="49" spans="2:9">
      <c r="B49" s="234" t="s">
        <v>35</v>
      </c>
      <c r="C49" s="64" t="s">
        <v>174</v>
      </c>
      <c r="D49" s="39" t="str">
        <f>$D$13</f>
        <v>Jahr 2019</v>
      </c>
      <c r="E49" s="191">
        <v>40</v>
      </c>
      <c r="F49" s="168">
        <v>0</v>
      </c>
      <c r="G49" s="168">
        <v>0</v>
      </c>
      <c r="H49" s="168">
        <v>0</v>
      </c>
      <c r="I49" s="192">
        <v>40</v>
      </c>
    </row>
    <row r="50" spans="2:9" s="146" customFormat="1">
      <c r="B50" s="234"/>
      <c r="C50" s="48"/>
      <c r="D50" s="48" t="str">
        <f>$D$14</f>
        <v>Jahr 2018</v>
      </c>
      <c r="E50" s="193">
        <v>30</v>
      </c>
      <c r="F50" s="172">
        <v>0</v>
      </c>
      <c r="G50" s="172">
        <v>0</v>
      </c>
      <c r="H50" s="172">
        <v>0</v>
      </c>
      <c r="I50" s="194">
        <v>30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2</v>
      </c>
      <c r="F53" s="168">
        <v>0</v>
      </c>
      <c r="G53" s="168">
        <v>0</v>
      </c>
      <c r="H53" s="168">
        <v>0</v>
      </c>
      <c r="I53" s="192">
        <v>2</v>
      </c>
    </row>
    <row r="54" spans="2:9" s="146" customFormat="1">
      <c r="B54" s="234"/>
      <c r="C54" s="48"/>
      <c r="D54" s="48" t="str">
        <f>$D$14</f>
        <v>Jahr 2018</v>
      </c>
      <c r="E54" s="193">
        <v>7</v>
      </c>
      <c r="F54" s="172">
        <v>0</v>
      </c>
      <c r="G54" s="172">
        <v>0</v>
      </c>
      <c r="H54" s="172">
        <v>0</v>
      </c>
      <c r="I54" s="194">
        <v>7</v>
      </c>
    </row>
    <row r="55" spans="2:9">
      <c r="B55" s="234" t="s">
        <v>37</v>
      </c>
      <c r="C55" s="64" t="s">
        <v>176</v>
      </c>
      <c r="D55" s="39" t="str">
        <f>$D$13</f>
        <v>Jahr 2019</v>
      </c>
      <c r="E55" s="191">
        <v>55</v>
      </c>
      <c r="F55" s="168">
        <v>0</v>
      </c>
      <c r="G55" s="168">
        <v>0</v>
      </c>
      <c r="H55" s="168">
        <v>0</v>
      </c>
      <c r="I55" s="192">
        <v>55</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8</v>
      </c>
      <c r="F61" s="168">
        <v>0</v>
      </c>
      <c r="G61" s="168">
        <v>0</v>
      </c>
      <c r="H61" s="168">
        <v>0</v>
      </c>
      <c r="I61" s="192">
        <v>8</v>
      </c>
    </row>
    <row r="62" spans="2:9" s="146" customFormat="1">
      <c r="B62" s="234"/>
      <c r="C62" s="48"/>
      <c r="D62" s="48" t="str">
        <f>$D$14</f>
        <v>Jahr 2018</v>
      </c>
      <c r="E62" s="193">
        <v>8</v>
      </c>
      <c r="F62" s="172">
        <v>0</v>
      </c>
      <c r="G62" s="172">
        <v>0</v>
      </c>
      <c r="H62" s="172">
        <v>0</v>
      </c>
      <c r="I62" s="194">
        <v>8</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10</v>
      </c>
      <c r="F79" s="168">
        <v>0</v>
      </c>
      <c r="G79" s="168">
        <v>0</v>
      </c>
      <c r="H79" s="168">
        <v>0</v>
      </c>
      <c r="I79" s="192">
        <v>10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38</v>
      </c>
      <c r="F85" s="168">
        <v>0</v>
      </c>
      <c r="G85" s="168">
        <v>0</v>
      </c>
      <c r="H85" s="168">
        <v>0</v>
      </c>
      <c r="I85" s="192">
        <v>38</v>
      </c>
    </row>
    <row r="86" spans="2:9" s="146" customFormat="1">
      <c r="B86" s="234"/>
      <c r="C86" s="48"/>
      <c r="D86" s="48" t="str">
        <f>$D$14</f>
        <v>Jahr 2018</v>
      </c>
      <c r="E86" s="193">
        <v>66</v>
      </c>
      <c r="F86" s="172">
        <v>0</v>
      </c>
      <c r="G86" s="172">
        <v>0</v>
      </c>
      <c r="H86" s="172">
        <v>0</v>
      </c>
      <c r="I86" s="194">
        <v>66</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2019-11-22T13:57:45Z</dcterms:modified>
</cp:coreProperties>
</file>