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<sst xmlns="http://schemas.openxmlformats.org/spreadsheetml/2006/main" count="1853" uniqueCount="666">
  <si>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</si>
  <si>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</si>
  <si>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</si>
  <si>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</si>
  <si>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</si>
  <si>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</si>
  <si>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</si>
  <si>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</si>
  <si>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</si>
  <si>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</si>
  <si>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</si>
  <si>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</si>
  <si>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</si>
  <si>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</si>
  <si>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</si>
  <si>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</si>
  <si>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</si>
  <si>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</si>
  <si>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</si>
  <si>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</si>
  <si>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</si>
  <si>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</si>
  <si>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</si>
  <si>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</si>
  <si>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</si>
  <si>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</si>
  <si>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</si>
  <si>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</si>
  <si>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</si>
  <si>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</si>
  <si>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</si>
  <si>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</si>
  <si>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</si>
  <si>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</si>
  <si>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</si>
  <si>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</si>
  <si>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</si>
  <si>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</si>
  <si>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</si>
  <si>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</si>
  <si>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</si>
  <si>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</si>
  <si>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</si>
  <si>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</si>
  <si>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</si>
  <si>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</si>
  <si>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</si>
  <si>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</si>
  <si>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</si>
  <si>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</si>
  <si>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</si>
  <si>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</si>
  <si>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</si>
  <si>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</si>
  <si>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</si>
  <si>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</si>
  <si>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</si>
  <si>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</si>
  <si>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</si>
  <si>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</si>
  <si>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</si>
  <si>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</si>
  <si>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</si>
  <si>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</si>
  <si>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</si>
  <si>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</si>
  <si>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</si>
  <si>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</si>
  <si>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</si>
  <si>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</si>
  <si>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</si>
  <si>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</si>
  <si>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</si>
  <si>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</si>
  <si>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</si>
  <si>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</si>
  <si>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</si>
  <si>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</si>
  <si>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</si>
  <si>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</si>
  <si>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</si>
  <si>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</si>
  <si>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</si>
  <si>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</si>
  <si>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</si>
  <si>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</si>
  <si>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</si>
  <si>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</si>
  <si>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</si>
  <si>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</si>
  <si>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</si>
  <si>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</si>
  <si>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</si>
  <si>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</si>
  <si>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</si>
  <si>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</si>
  <si>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</si>
  <si>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</si>
  <si>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</si>
  <si>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</si>
  <si>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</si>
  <si>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</si>
  <si>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</si>
  <si>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</si>
  <si>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</si>
  <si>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</si>
  <si>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</si>
  <si>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</si>
  <si>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</si>
  <si>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</si>
  <si>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</si>
  <si>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</si>
  <si>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</si>
  <si>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</si>
  <si>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</si>
  <si>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</si>
  <si>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</si>
  <si>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</si>
  <si>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</si>
  <si>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</si>
  <si>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</si>
  <si>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</si>
  <si>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</si>
  <si>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</si>
  <si>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</si>
  <si>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</si>
  <si>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</si>
  <si>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</si>
  <si>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</si>
  <si>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</si>
  <si>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</si>
  <si>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</si>
  <si>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</si>
  <si>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</si>
  <si>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</si>
  <si>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</si>
  <si>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</si>
  <si>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</si>
  <si>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</si>
  <si>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</si>
  <si>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</si>
  <si>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</si>
  <si>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</si>
  <si>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</si>
  <si>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</si>
  <si>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</si>
  <si>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</si>
  <si>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</si>
  <si>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</si>
  <si>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</si>
  <si>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</si>
  <si>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</si>
  <si>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</si>
  <si>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</si>
  <si>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</si>
  <si>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</si>
  <si>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</si>
  <si>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</si>
  <si>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</si>
  <si>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</si>
  <si>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</si>
  <si>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</si>
  <si>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</si>
  <si>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</si>
  <si>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</si>
  <si>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</si>
  <si>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</si>
  <si>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</si>
  <si>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</si>
  <si>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</si>
  <si>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</si>
  <si>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</si>
  <si>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</si>
  <si>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</si>
  <si>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</si>
  <si>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</si>
  <si>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</si>
  <si>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</si>
  <si>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</si>
  <si>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</si>
  <si>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</si>
  <si>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</si>
  <si>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</si>
  <si>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</si>
  <si>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</si>
  <si>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</si>
  <si>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</si>
  <si>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</si>
  <si>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</si>
  <si>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</si>
  <si>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</si>
  <si>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</si>
  <si>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</si>
  <si>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</si>
  <si>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</si>
  <si>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</si>
  <si>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</si>
  <si>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</si>
  <si>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</si>
  <si>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</si>
  <si>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</si>
  <si>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</si>
  <si>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</si>
  <si>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</si>
  <si>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</si>
  <si>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</si>
  <si>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</si>
  <si>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</si>
  <si>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</si>
  <si>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</si>
  <si>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</si>
  <si>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</si>
  <si>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</si>
  <si>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</si>
  <si>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</si>
  <si>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</si>
  <si>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</si>
  <si>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</si>
  <si>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</si>
  <si>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</si>
  <si>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</si>
  <si>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</si>
  <si>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</si>
  <si>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</si>
  <si>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</si>
  <si>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</si>
  <si>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</si>
  <si>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</si>
  <si>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</si>
  <si>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</si>
  <si>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</si>
  <si>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</si>
  <si>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</si>
  <si>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</si>
  <si>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</si>
  <si>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</si>
  <si>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</si>
  <si>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</si>
  <si>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</si>
  <si>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</si>
  <si>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</si>
  <si>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</si>
  <si>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</si>
  <si>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</si>
  <si>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</si>
  <si>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</si>
  <si>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</si>
  <si>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</si>
  <si>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</si>
  <si>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</si>
  <si>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</si>
  <si>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</si>
  <si>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</si>
  <si>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</si>
  <si>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</si>
  <si>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</si>
  <si>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</si>
  <si>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</si>
  <si>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</si>
  <si>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</si>
  <si>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</si>
  <si>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</si>
  <si>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</si>
  <si>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</si>
  <si>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</si>
  <si>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</si>
  <si>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</si>
  <si>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</si>
  <si>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</si>
  <si>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</si>
  <si>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</si>
  <si>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</si>
  <si>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</si>
  <si>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</si>
  <si>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</si>
  <si>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</si>
  <si>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</si>
  <si>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</si>
  <si>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</si>
  <si>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</si>
  <si>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</si>
  <si>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</si>
  <si>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</si>
  <si>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</si>
  <si>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</si>
  <si>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</si>
  <si>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</si>
  <si>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</si>
  <si>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</si>
  <si>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</si>
  <si>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</si>
  <si>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</si>
  <si>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</si>
  <si>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</si>
  <si>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17.04.2018</t>
  </si>
  <si>
    <t>AAC</t>
  </si>
  <si>
    <t>Sparkasse Aachen</t>
  </si>
  <si>
    <t>22.06.2016</t>
  </si>
  <si>
    <t>F</t>
  </si>
  <si>
    <t>U</t>
  </si>
  <si>
    <t>S</t>
  </si>
  <si>
    <t>Y:\Pfandbriefbüro\Pfandbriefstatistik\PfDaten\Excel\PfbTvDU_AAC_1803</t>
  </si>
  <si>
    <t>Friedrich-Wilhelm-Platz 1-4</t>
  </si>
  <si>
    <t>52062 Aachen</t>
  </si>
  <si>
    <t>Telefon: +49 241 444-5000</t>
  </si>
  <si>
    <t>Telefax: +49 241 444-2727</t>
  </si>
  <si>
    <t>E-Mail: info@sparkasse-aachen.de</t>
  </si>
  <si>
    <t>Internet: www.sparkasse-aachen.de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</si>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</sst>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1.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Q1 2018</v>
      </c>
      <c r="E20" s="301" t="str">
        <f>AktQuartKurz&amp;" "&amp;(AktJahr-1)</f>
        <v>Q1 2017</v>
      </c>
      <c r="F20" s="20" t="str">
        <f>D20</f>
        <v>Q1 2018</v>
      </c>
      <c r="G20" s="301" t="str">
        <f>E20</f>
        <v>Q1 2017</v>
      </c>
      <c r="H20" s="20" t="str">
        <f>D20</f>
        <v>Q1 2018</v>
      </c>
      <c r="I20" s="301" t="str">
        <f>E20</f>
        <v>Q1 2017</v>
      </c>
      <c r="J20"/>
      <c r="L20" s="241"/>
    </row>
    <row r="21" spans="1:10" s="7" customFormat="1" ht="15" customHeight="1">
      <c r="A21" s="174">
        <v>0</v>
      </c>
      <c r="B21" s="320" t="s">
        <v>57</v>
      </c>
      <c r="C21" s="21" t="str">
        <f>"("&amp;Einheit_Waehrung&amp;")"</f>
        <v>(Mio. €)</v>
      </c>
      <c r="D21" s="146">
        <v>5</v>
      </c>
      <c r="E21" s="302">
        <v>0</v>
      </c>
      <c r="F21" s="146">
        <v>5</v>
      </c>
      <c r="G21" s="302">
        <v>0</v>
      </c>
      <c r="H21" s="146">
        <v>0</v>
      </c>
      <c r="I21" s="302">
        <v>0</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96.4</v>
      </c>
      <c r="E23" s="304">
        <v>0</v>
      </c>
      <c r="F23" s="148">
        <v>105.2</v>
      </c>
      <c r="G23" s="304">
        <v>0</v>
      </c>
      <c r="H23" s="148">
        <v>0</v>
      </c>
      <c r="I23" s="304">
        <v>0</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91.4</v>
      </c>
      <c r="E25" s="302">
        <f t="shared" si="0"/>
        <v>0</v>
      </c>
      <c r="F25" s="146">
        <f t="shared" si="0"/>
        <v>100.2</v>
      </c>
      <c r="G25" s="302">
        <f t="shared" si="0"/>
        <v>0</v>
      </c>
      <c r="H25" s="146">
        <f t="shared" si="0"/>
        <v>0</v>
      </c>
      <c r="I25" s="302">
        <f t="shared" si="0"/>
        <v>0</v>
      </c>
      <c r="J25"/>
    </row>
    <row r="26" spans="1:10" s="7" customFormat="1" ht="15" customHeight="1">
      <c r="A26" s="174">
        <v>0</v>
      </c>
      <c r="B26" s="359" t="s">
        <v>68</v>
      </c>
      <c r="C26" s="359"/>
      <c r="D26" s="149">
        <f aca="true" t="shared" si="1" ref="D26:I26">IF(D21=0,0,ROUND(100*D25/D21,1))</f>
        <v>1828</v>
      </c>
      <c r="E26" s="305">
        <f t="shared" si="1"/>
        <v>0</v>
      </c>
      <c r="F26" s="149">
        <f t="shared" si="1"/>
        <v>2004</v>
      </c>
      <c r="G26" s="305">
        <f t="shared" si="1"/>
        <v>0</v>
      </c>
      <c r="H26" s="149">
        <f t="shared" si="1"/>
        <v>0</v>
      </c>
      <c r="I26" s="305">
        <f t="shared" si="1"/>
        <v>0</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Q1 2018</v>
      </c>
      <c r="E33" s="301" t="str">
        <f>AktQuartKurz&amp;" "&amp;(AktJahr-1)</f>
        <v>Q1 2017</v>
      </c>
      <c r="F33" s="20" t="str">
        <f>D33</f>
        <v>Q1 2018</v>
      </c>
      <c r="G33" s="301" t="str">
        <f>E33</f>
        <v>Q1 2017</v>
      </c>
      <c r="H33" s="20" t="str">
        <f>D33</f>
        <v>Q1 2018</v>
      </c>
      <c r="I33" s="301" t="str">
        <f>E33</f>
        <v>Q1 2017</v>
      </c>
      <c r="J33"/>
    </row>
    <row r="34" spans="1:10" ht="15" customHeight="1">
      <c r="A34" s="174">
        <v>1</v>
      </c>
      <c r="B34" s="320" t="s">
        <v>122</v>
      </c>
      <c r="C34" s="21" t="str">
        <f>"("&amp;Einheit_Waehrung&amp;")"</f>
        <v>(Mio. €)</v>
      </c>
      <c r="D34" s="146">
        <v>236.2</v>
      </c>
      <c r="E34" s="302">
        <v>231.2</v>
      </c>
      <c r="F34" s="146">
        <v>251.7</v>
      </c>
      <c r="G34" s="302">
        <v>248.2</v>
      </c>
      <c r="H34" s="146">
        <v>0</v>
      </c>
      <c r="I34" s="302">
        <v>253.7</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340</v>
      </c>
      <c r="E36" s="304">
        <v>300</v>
      </c>
      <c r="F36" s="148">
        <v>347.3</v>
      </c>
      <c r="G36" s="304">
        <v>313.8</v>
      </c>
      <c r="H36" s="148">
        <v>0</v>
      </c>
      <c r="I36" s="304">
        <v>311.1</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103.8</v>
      </c>
      <c r="E38" s="302">
        <f t="shared" si="2"/>
        <v>68.8</v>
      </c>
      <c r="F38" s="146">
        <f t="shared" si="2"/>
        <v>95.6</v>
      </c>
      <c r="G38" s="302">
        <f t="shared" si="2"/>
        <v>65.6</v>
      </c>
      <c r="H38" s="146">
        <f t="shared" si="2"/>
        <v>0</v>
      </c>
      <c r="I38" s="302">
        <f t="shared" si="2"/>
        <v>57.4</v>
      </c>
      <c r="J38"/>
    </row>
    <row r="39" spans="1:10" s="7" customFormat="1" ht="15" customHeight="1">
      <c r="A39" s="174">
        <v>1</v>
      </c>
      <c r="B39" s="359" t="s">
        <v>68</v>
      </c>
      <c r="C39" s="359"/>
      <c r="D39" s="149">
        <f aca="true" t="shared" si="3" ref="D39:I39">IF(D34=0,0,ROUND(100*D38/D34,1))</f>
        <v>43.9</v>
      </c>
      <c r="E39" s="305">
        <f t="shared" si="3"/>
        <v>29.8</v>
      </c>
      <c r="F39" s="149">
        <f t="shared" si="3"/>
        <v>38</v>
      </c>
      <c r="G39" s="305">
        <f t="shared" si="3"/>
        <v>26.4</v>
      </c>
      <c r="H39" s="149">
        <f t="shared" si="3"/>
        <v>0</v>
      </c>
      <c r="I39" s="305">
        <f t="shared" si="3"/>
        <v>22.6</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Für die Berechnung des Risikobarwertes wurde der statische Ansatz gem. § 5 Abs. 1 Nr. 1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Q1 2018</v>
      </c>
      <c r="E46" s="301" t="str">
        <f>AktQuartKurz&amp;" "&amp;(AktJahr-1)</f>
        <v>Q1 2017</v>
      </c>
      <c r="F46" s="20" t="str">
        <f>D46</f>
        <v>Q1 2018</v>
      </c>
      <c r="G46" s="301" t="str">
        <f>E46</f>
        <v>Q1 2017</v>
      </c>
      <c r="H46" s="20" t="str">
        <f>D46</f>
        <v>Q1 2018</v>
      </c>
      <c r="I46" s="301" t="str">
        <f>E46</f>
        <v>Q1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Q1 2018</v>
      </c>
      <c r="E59" s="301" t="str">
        <f>AktQuartKurz&amp;" "&amp;(AktJahr-1)</f>
        <v>Q1 2017</v>
      </c>
      <c r="F59" s="20" t="str">
        <f>D59</f>
        <v>Q1 2018</v>
      </c>
      <c r="G59" s="301" t="str">
        <f>E59</f>
        <v>Q1 2017</v>
      </c>
      <c r="H59" s="20" t="str">
        <f>D59</f>
        <v>Q1 2018</v>
      </c>
      <c r="I59" s="301" t="str">
        <f>E59</f>
        <v>Q1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1.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1.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1.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Q1 2018</v>
      </c>
      <c r="E8" s="204" t="str">
        <f>AktQuartKurz&amp;" "&amp;(AktJahr-1)</f>
        <v>Q1 2017</v>
      </c>
    </row>
    <row r="9" spans="1:5" ht="15.75" customHeight="1">
      <c r="A9" s="271">
        <v>0</v>
      </c>
      <c r="B9" s="353" t="s">
        <v>204</v>
      </c>
      <c r="C9" s="205" t="s">
        <v>205</v>
      </c>
      <c r="D9" s="206">
        <v>5</v>
      </c>
      <c r="E9" s="207">
        <v>0</v>
      </c>
    </row>
    <row r="10" spans="1:5" s="276" customFormat="1" ht="19.5" customHeight="1" thickBot="1">
      <c r="A10" s="274">
        <v>0</v>
      </c>
      <c r="B10" s="275" t="s">
        <v>206</v>
      </c>
      <c r="C10" s="208" t="s">
        <v>207</v>
      </c>
      <c r="D10" s="315">
        <v>100</v>
      </c>
      <c r="E10" s="316">
        <v>0</v>
      </c>
    </row>
    <row r="11" spans="1:5" ht="7.5" customHeight="1" thickBot="1">
      <c r="A11" s="271">
        <v>0</v>
      </c>
      <c r="B11" s="350"/>
      <c r="C11" s="351"/>
      <c r="D11" s="351"/>
      <c r="E11" s="352"/>
    </row>
    <row r="12" spans="1:5" ht="15.75" customHeight="1">
      <c r="A12" s="271">
        <v>0</v>
      </c>
      <c r="B12" s="354" t="s">
        <v>58</v>
      </c>
      <c r="C12" s="209" t="s">
        <v>205</v>
      </c>
      <c r="D12" s="206">
        <v>96.4</v>
      </c>
      <c r="E12" s="207">
        <v>0</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99</v>
      </c>
      <c r="E16" s="213">
        <v>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2.96</v>
      </c>
      <c r="E28" s="213">
        <v>0</v>
      </c>
    </row>
    <row r="29" spans="1:5" ht="19.5" customHeight="1">
      <c r="A29" s="271">
        <v>0</v>
      </c>
      <c r="B29" s="278" t="s">
        <v>260</v>
      </c>
      <c r="C29" s="214" t="s">
        <v>207</v>
      </c>
      <c r="D29" s="212">
        <v>56</v>
      </c>
      <c r="E29" s="213">
        <v>0</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Q1 2018</v>
      </c>
      <c r="E33" s="204" t="str">
        <f>AktQuartKurz&amp;" "&amp;(AktJahr-1)</f>
        <v>Q1 2017</v>
      </c>
    </row>
    <row r="34" spans="1:5" ht="15.75" customHeight="1">
      <c r="A34" s="271">
        <v>1</v>
      </c>
      <c r="B34" s="353" t="s">
        <v>204</v>
      </c>
      <c r="C34" s="248" t="s">
        <v>205</v>
      </c>
      <c r="D34" s="249">
        <v>236.2</v>
      </c>
      <c r="E34" s="250">
        <v>231.2</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340</v>
      </c>
      <c r="E37" s="250">
        <v>300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66</v>
      </c>
      <c r="E41" s="213">
        <v>23.33</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Q1 2018</v>
      </c>
      <c r="E58" s="204" t="str">
        <f>AktQuartKurz&amp;" "&amp;(AktJahr-1)</f>
        <v>Q1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Q1 2018</v>
      </c>
      <c r="E83" s="204" t="str">
        <f>AktQuartKurz&amp;" "&amp;(AktJahr-1)</f>
        <v>Q1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3</v>
      </c>
      <c r="D5" s="88"/>
      <c r="E5" s="92" t="s">
        <v>155</v>
      </c>
      <c r="F5" s="122" t="str">
        <f>(Institut&amp;", erstellt am "&amp;TEXT(ErstDatum,"TT-MMMM-JJJJ")&amp;" mit "&amp;Version&amp;" bei "&amp;AusfInstitut)</f>
        <v>AAC, erstellt am 17-April-2018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AAC</v>
      </c>
      <c r="G7" s="89"/>
      <c r="H7" s="93" t="s">
        <v>181</v>
      </c>
      <c r="I7" s="136" t="s">
        <v>661</v>
      </c>
      <c r="J7" s="99" t="s">
        <v>183</v>
      </c>
    </row>
    <row r="8" spans="2:10" ht="15">
      <c r="B8" s="86" t="s">
        <v>168</v>
      </c>
      <c r="C8" s="286" t="s">
        <v>296</v>
      </c>
      <c r="D8" s="89"/>
      <c r="E8" s="93" t="s">
        <v>163</v>
      </c>
      <c r="F8" s="130" t="str">
        <f>IF(AuswertBasis="Verband","alle Pfandbriefemittenten",AuswertBasis)</f>
        <v>Institut AAC</v>
      </c>
      <c r="G8" s="89"/>
      <c r="H8" s="93" t="s">
        <v>182</v>
      </c>
      <c r="I8" s="136" t="s">
        <v>170</v>
      </c>
      <c r="J8" s="99" t="s">
        <v>184</v>
      </c>
    </row>
    <row r="9" spans="2:10" ht="15">
      <c r="B9" s="86" t="s">
        <v>143</v>
      </c>
      <c r="C9" s="123" t="s">
        <v>119</v>
      </c>
      <c r="D9" s="89"/>
      <c r="E9" s="93" t="s">
        <v>158</v>
      </c>
      <c r="F9" s="129">
        <f>DATE(AktJahr,AktMonat+1,0)</f>
        <v>43190</v>
      </c>
      <c r="G9" s="87"/>
      <c r="H9" s="282" t="s">
        <v>240</v>
      </c>
      <c r="I9" s="84" t="str">
        <f>(AktJahr&amp;RIGHT("0"&amp;AktMonat,2))</f>
        <v>201803</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1. Quartal</v>
      </c>
      <c r="G12" s="99"/>
      <c r="H12" s="14"/>
      <c r="I12" s="14"/>
    </row>
    <row r="13" spans="2:9" ht="15">
      <c r="B13" s="86" t="s">
        <v>147</v>
      </c>
      <c r="C13" s="286" t="s">
        <v>245</v>
      </c>
      <c r="D13" s="89"/>
      <c r="E13" s="93" t="s">
        <v>162</v>
      </c>
      <c r="F13" s="130" t="str">
        <f>AktQuartal&amp;" "&amp;AktJahr&amp;IF(AuswertBasis="Verband"," ("&amp;TvInstitute&amp;")","")</f>
        <v>1. Quartal 2018</v>
      </c>
      <c r="G13" s="99"/>
      <c r="H13" s="14"/>
      <c r="I13" s="14"/>
    </row>
    <row r="14" spans="2:9" ht="15">
      <c r="B14" s="86" t="s">
        <v>148</v>
      </c>
      <c r="C14" s="123" t="s">
        <v>298</v>
      </c>
      <c r="D14" s="89"/>
      <c r="E14" s="93" t="s">
        <v>164</v>
      </c>
      <c r="F14" s="130" t="str">
        <f>"Q"&amp;(AktMonat/3)</f>
        <v>Q1</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Für die Berechnung des Risikobarwertes wurde der statische Ansatz gem. § 5 Abs. 1 Nr. 1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t="s">
        <v>300</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1.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Q1 2018</v>
      </c>
      <c r="E8" s="369"/>
      <c r="F8" s="368" t="str">
        <f>AktQuartKurz&amp;" "&amp;(AktJahr-1)</f>
        <v>Q1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1.9</v>
      </c>
      <c r="F11" s="152">
        <v>0</v>
      </c>
      <c r="G11" s="153">
        <v>0</v>
      </c>
    </row>
    <row r="12" spans="1:7" ht="12.75">
      <c r="A12" s="174">
        <v>0</v>
      </c>
      <c r="B12" s="367" t="s">
        <v>196</v>
      </c>
      <c r="C12" s="367"/>
      <c r="D12" s="152">
        <v>0</v>
      </c>
      <c r="E12" s="153">
        <v>1</v>
      </c>
      <c r="F12" s="152">
        <v>0</v>
      </c>
      <c r="G12" s="153">
        <v>0</v>
      </c>
    </row>
    <row r="13" spans="1:7" ht="12.75">
      <c r="A13" s="174">
        <v>0</v>
      </c>
      <c r="B13" s="367" t="s">
        <v>198</v>
      </c>
      <c r="C13" s="367"/>
      <c r="D13" s="152">
        <v>0</v>
      </c>
      <c r="E13" s="153">
        <v>1.1</v>
      </c>
      <c r="F13" s="152">
        <v>0</v>
      </c>
      <c r="G13" s="153">
        <v>0</v>
      </c>
    </row>
    <row r="14" spans="1:7" ht="12.75">
      <c r="A14" s="174">
        <v>0</v>
      </c>
      <c r="B14" s="38" t="s">
        <v>197</v>
      </c>
      <c r="C14" s="38"/>
      <c r="D14" s="154">
        <v>0</v>
      </c>
      <c r="E14" s="155">
        <v>1.9</v>
      </c>
      <c r="F14" s="154">
        <v>0</v>
      </c>
      <c r="G14" s="155">
        <v>0</v>
      </c>
    </row>
    <row r="15" spans="1:7" ht="12.75">
      <c r="A15" s="174">
        <v>0</v>
      </c>
      <c r="B15" s="38" t="s">
        <v>25</v>
      </c>
      <c r="C15" s="38"/>
      <c r="D15" s="154">
        <v>0</v>
      </c>
      <c r="E15" s="155">
        <v>7</v>
      </c>
      <c r="F15" s="154">
        <v>0</v>
      </c>
      <c r="G15" s="155">
        <v>0</v>
      </c>
    </row>
    <row r="16" spans="1:7" ht="12.75">
      <c r="A16" s="174">
        <v>0</v>
      </c>
      <c r="B16" s="38" t="s">
        <v>1</v>
      </c>
      <c r="C16" s="38"/>
      <c r="D16" s="154">
        <v>0</v>
      </c>
      <c r="E16" s="155">
        <v>4</v>
      </c>
      <c r="F16" s="154">
        <v>0</v>
      </c>
      <c r="G16" s="155">
        <v>0</v>
      </c>
    </row>
    <row r="17" spans="1:7" ht="12.75">
      <c r="A17" s="174">
        <v>0</v>
      </c>
      <c r="B17" s="38" t="s">
        <v>2</v>
      </c>
      <c r="C17" s="38"/>
      <c r="D17" s="154">
        <v>0</v>
      </c>
      <c r="E17" s="155">
        <v>6.9</v>
      </c>
      <c r="F17" s="154">
        <v>0</v>
      </c>
      <c r="G17" s="155">
        <v>0</v>
      </c>
    </row>
    <row r="18" spans="1:7" ht="12.75">
      <c r="A18" s="174">
        <v>0</v>
      </c>
      <c r="B18" s="367" t="s">
        <v>23</v>
      </c>
      <c r="C18" s="367"/>
      <c r="D18" s="152">
        <v>0</v>
      </c>
      <c r="E18" s="153">
        <v>57.5</v>
      </c>
      <c r="F18" s="152">
        <v>0</v>
      </c>
      <c r="G18" s="153">
        <v>0</v>
      </c>
    </row>
    <row r="19" spans="1:7" ht="12.75">
      <c r="A19" s="174">
        <v>0</v>
      </c>
      <c r="B19" s="367" t="s">
        <v>15</v>
      </c>
      <c r="C19" s="367"/>
      <c r="D19" s="152">
        <v>5</v>
      </c>
      <c r="E19" s="153">
        <v>15.1</v>
      </c>
      <c r="F19" s="152">
        <v>0</v>
      </c>
      <c r="G19" s="153">
        <v>0</v>
      </c>
    </row>
    <row r="20" spans="2:7" ht="19.5" customHeight="1">
      <c r="B20" s="8"/>
      <c r="C20" s="8"/>
      <c r="D20" s="8"/>
      <c r="E20" s="8"/>
      <c r="F20" s="8"/>
      <c r="G20" s="8"/>
    </row>
    <row r="21" spans="1:7" ht="12.75" customHeight="1">
      <c r="A21" s="174">
        <v>1</v>
      </c>
      <c r="B21" s="320" t="s">
        <v>26</v>
      </c>
      <c r="C21" s="242"/>
      <c r="D21" s="368" t="str">
        <f>AktQuartKurz&amp;" "&amp;AktJahr</f>
        <v>Q1 2018</v>
      </c>
      <c r="E21" s="369"/>
      <c r="F21" s="368" t="str">
        <f>AktQuartKurz&amp;" "&amp;(AktJahr-1)</f>
        <v>Q1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30</v>
      </c>
      <c r="E24" s="153">
        <v>72.7</v>
      </c>
      <c r="F24" s="152">
        <v>0</v>
      </c>
      <c r="G24" s="153">
        <v>155</v>
      </c>
    </row>
    <row r="25" spans="1:7" ht="12.75">
      <c r="A25" s="174">
        <v>1</v>
      </c>
      <c r="B25" s="367" t="s">
        <v>196</v>
      </c>
      <c r="C25" s="367"/>
      <c r="D25" s="152">
        <v>20</v>
      </c>
      <c r="E25" s="153">
        <v>29.2</v>
      </c>
      <c r="F25" s="152">
        <v>0</v>
      </c>
      <c r="G25" s="153">
        <v>25</v>
      </c>
    </row>
    <row r="26" spans="1:7" ht="12.75">
      <c r="A26" s="174">
        <v>1</v>
      </c>
      <c r="B26" s="367" t="s">
        <v>198</v>
      </c>
      <c r="C26" s="367"/>
      <c r="D26" s="152">
        <v>50</v>
      </c>
      <c r="E26" s="153">
        <v>1.6</v>
      </c>
      <c r="F26" s="152">
        <v>30</v>
      </c>
      <c r="G26" s="153">
        <v>0</v>
      </c>
    </row>
    <row r="27" spans="1:7" ht="12.75">
      <c r="A27" s="174">
        <v>1</v>
      </c>
      <c r="B27" s="38" t="s">
        <v>197</v>
      </c>
      <c r="C27" s="38"/>
      <c r="D27" s="154">
        <v>0</v>
      </c>
      <c r="E27" s="155">
        <v>9.1</v>
      </c>
      <c r="F27" s="154">
        <v>20</v>
      </c>
      <c r="G27" s="155">
        <v>25</v>
      </c>
    </row>
    <row r="28" spans="1:7" ht="12.75">
      <c r="A28" s="174">
        <v>1</v>
      </c>
      <c r="B28" s="38" t="s">
        <v>25</v>
      </c>
      <c r="C28" s="38"/>
      <c r="D28" s="154">
        <v>20</v>
      </c>
      <c r="E28" s="155">
        <v>14</v>
      </c>
      <c r="F28" s="154">
        <v>50</v>
      </c>
      <c r="G28" s="155">
        <v>0</v>
      </c>
    </row>
    <row r="29" spans="1:7" ht="12.75">
      <c r="A29" s="174">
        <v>1</v>
      </c>
      <c r="B29" s="38" t="s">
        <v>1</v>
      </c>
      <c r="C29" s="38"/>
      <c r="D29" s="154">
        <v>20</v>
      </c>
      <c r="E29" s="155">
        <v>36</v>
      </c>
      <c r="F29" s="154">
        <v>20</v>
      </c>
      <c r="G29" s="155">
        <v>0</v>
      </c>
    </row>
    <row r="30" spans="1:7" ht="12.75">
      <c r="A30" s="174">
        <v>1</v>
      </c>
      <c r="B30" s="38" t="s">
        <v>2</v>
      </c>
      <c r="C30" s="38"/>
      <c r="D30" s="154">
        <v>20</v>
      </c>
      <c r="E30" s="155">
        <v>15.8</v>
      </c>
      <c r="F30" s="154">
        <v>20</v>
      </c>
      <c r="G30" s="155">
        <v>25</v>
      </c>
    </row>
    <row r="31" spans="1:7" ht="12.75">
      <c r="A31" s="174">
        <v>1</v>
      </c>
      <c r="B31" s="367" t="s">
        <v>23</v>
      </c>
      <c r="C31" s="367"/>
      <c r="D31" s="152">
        <v>56</v>
      </c>
      <c r="E31" s="153">
        <v>161.7</v>
      </c>
      <c r="F31" s="152">
        <v>61</v>
      </c>
      <c r="G31" s="153">
        <v>70</v>
      </c>
    </row>
    <row r="32" spans="1:7" ht="12.75">
      <c r="A32" s="174">
        <v>1</v>
      </c>
      <c r="B32" s="367" t="s">
        <v>15</v>
      </c>
      <c r="C32" s="367"/>
      <c r="D32" s="154">
        <v>20.2</v>
      </c>
      <c r="E32" s="155">
        <v>0</v>
      </c>
      <c r="F32" s="154">
        <v>30.2</v>
      </c>
      <c r="G32" s="155">
        <v>0</v>
      </c>
    </row>
    <row r="33" spans="2:7" ht="19.5" customHeight="1">
      <c r="B33" s="8"/>
      <c r="C33" s="8"/>
      <c r="D33" s="8"/>
      <c r="E33" s="8"/>
      <c r="F33" s="8"/>
      <c r="G33" s="8"/>
    </row>
    <row r="34" spans="1:7" ht="12.75" customHeight="1">
      <c r="A34" s="174">
        <v>2</v>
      </c>
      <c r="B34" s="324" t="s">
        <v>75</v>
      </c>
      <c r="C34" s="242"/>
      <c r="D34" s="368" t="str">
        <f>AktQuartKurz&amp;" "&amp;AktJahr</f>
        <v>Q1 2018</v>
      </c>
      <c r="E34" s="369"/>
      <c r="F34" s="368" t="str">
        <f>AktQuartKurz&amp;" "&amp;(AktJahr-1)</f>
        <v>Q1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Q1 2018</v>
      </c>
      <c r="E47" s="369"/>
      <c r="F47" s="368" t="str">
        <f>AktQuartKurz&amp;" "&amp;(AktJahr-1)</f>
        <v>Q1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1. Quartal 2018</v>
      </c>
      <c r="C5" s="374"/>
      <c r="D5" s="374"/>
      <c r="E5" s="374"/>
    </row>
    <row r="6" ht="12.75" customHeight="1"/>
    <row r="7" spans="1:5" ht="12.75" customHeight="1">
      <c r="A7" s="174">
        <v>0</v>
      </c>
      <c r="B7" s="326" t="s">
        <v>61</v>
      </c>
      <c r="C7" s="326"/>
      <c r="D7" s="43" t="str">
        <f>AktQuartKurz&amp;" "&amp;AktJahr</f>
        <v>Q1 2018</v>
      </c>
      <c r="E7" s="43" t="str">
        <f>AktQuartKurz&amp;" "&amp;(AktJahr-1)</f>
        <v>Q1 2017</v>
      </c>
    </row>
    <row r="8" spans="1:5" ht="12.75" customHeight="1">
      <c r="A8" s="174">
        <v>0</v>
      </c>
      <c r="B8" s="327"/>
      <c r="C8" s="327"/>
      <c r="D8" s="44" t="str">
        <f>Einheit_Waehrung</f>
        <v>Mio. €</v>
      </c>
      <c r="E8" s="44" t="str">
        <f>D8</f>
        <v>Mio. €</v>
      </c>
    </row>
    <row r="9" spans="1:5" ht="12.75" customHeight="1">
      <c r="A9" s="174">
        <v>0</v>
      </c>
      <c r="B9" s="45" t="s">
        <v>190</v>
      </c>
      <c r="C9" s="45"/>
      <c r="D9" s="156">
        <v>66.3</v>
      </c>
      <c r="E9" s="157">
        <v>0</v>
      </c>
    </row>
    <row r="10" spans="1:5" ht="12.75" customHeight="1">
      <c r="A10" s="174">
        <v>0</v>
      </c>
      <c r="B10" s="46" t="s">
        <v>199</v>
      </c>
      <c r="C10" s="46"/>
      <c r="D10" s="158">
        <v>19</v>
      </c>
      <c r="E10" s="159">
        <v>0</v>
      </c>
    </row>
    <row r="11" spans="1:5" ht="12.75" customHeight="1">
      <c r="A11" s="174">
        <v>0</v>
      </c>
      <c r="B11" s="46" t="s">
        <v>201</v>
      </c>
      <c r="C11" s="46"/>
      <c r="D11" s="158">
        <v>1.1</v>
      </c>
      <c r="E11" s="159">
        <v>0</v>
      </c>
    </row>
    <row r="12" spans="1:5" ht="12.75" customHeight="1">
      <c r="A12" s="174">
        <v>0</v>
      </c>
      <c r="B12" s="46" t="s">
        <v>200</v>
      </c>
      <c r="C12" s="46"/>
      <c r="D12" s="158">
        <v>0</v>
      </c>
      <c r="E12" s="159">
        <v>0</v>
      </c>
    </row>
    <row r="13" spans="1:5" ht="12.75" customHeight="1">
      <c r="A13" s="174">
        <v>0</v>
      </c>
      <c r="B13" s="47" t="s">
        <v>60</v>
      </c>
      <c r="C13" s="47"/>
      <c r="D13" s="160">
        <f>SUM(D9:D12)</f>
        <v>86.39999999999999</v>
      </c>
      <c r="E13" s="161">
        <f>SUM(E9:E12)</f>
        <v>0</v>
      </c>
    </row>
    <row r="14" ht="12.75" customHeight="1"/>
    <row r="15" ht="12.75" customHeight="1"/>
    <row r="16" spans="2:5" s="9" customFormat="1" ht="12.75" customHeight="1">
      <c r="B16" s="375" t="s">
        <v>248</v>
      </c>
      <c r="C16" s="375"/>
      <c r="D16" s="375"/>
      <c r="E16" s="375"/>
    </row>
    <row r="17" spans="2:5" s="9" customFormat="1" ht="12.75" customHeight="1">
      <c r="B17" s="374" t="str">
        <f>UebInstitutQuartal</f>
        <v>1. Quartal 2018</v>
      </c>
      <c r="C17" s="374"/>
      <c r="D17" s="374"/>
      <c r="E17" s="374"/>
    </row>
    <row r="18" spans="2:5" ht="12.75" customHeight="1">
      <c r="B18"/>
      <c r="C18"/>
      <c r="D18" s="48"/>
      <c r="E18" s="48"/>
    </row>
    <row r="19" spans="1:5" ht="12.75" customHeight="1">
      <c r="A19" s="174">
        <v>1</v>
      </c>
      <c r="B19" s="326" t="s">
        <v>61</v>
      </c>
      <c r="C19" s="326"/>
      <c r="D19" s="49" t="str">
        <f>AktQuartKurz&amp;" "&amp;AktJahr</f>
        <v>Q1 2018</v>
      </c>
      <c r="E19" s="43" t="str">
        <f>AktQuartKurz&amp;" "&amp;(AktJahr-1)</f>
        <v>Q1 2017</v>
      </c>
    </row>
    <row r="20" spans="1:5" ht="12.75" customHeight="1">
      <c r="A20" s="174">
        <v>1</v>
      </c>
      <c r="B20" s="327"/>
      <c r="C20" s="327"/>
      <c r="D20" s="44" t="str">
        <f>Einheit_Waehrung</f>
        <v>Mio. €</v>
      </c>
      <c r="E20" s="44" t="str">
        <f>D20</f>
        <v>Mio. €</v>
      </c>
    </row>
    <row r="21" spans="1:5" ht="12.75" customHeight="1">
      <c r="A21" s="174">
        <v>1</v>
      </c>
      <c r="B21" s="45" t="s">
        <v>249</v>
      </c>
      <c r="C21" s="45"/>
      <c r="D21" s="156">
        <v>11.7</v>
      </c>
      <c r="E21" s="162">
        <v>0</v>
      </c>
    </row>
    <row r="22" spans="1:5" ht="12.75" customHeight="1">
      <c r="A22" s="174">
        <v>1</v>
      </c>
      <c r="B22" s="46" t="s">
        <v>250</v>
      </c>
      <c r="C22" s="46"/>
      <c r="D22" s="158">
        <v>328.3</v>
      </c>
      <c r="E22" s="159">
        <v>185</v>
      </c>
    </row>
    <row r="23" spans="1:5" ht="12.75" customHeight="1">
      <c r="A23" s="174">
        <v>1</v>
      </c>
      <c r="B23" s="46" t="s">
        <v>251</v>
      </c>
      <c r="C23" s="243"/>
      <c r="D23" s="163">
        <v>0</v>
      </c>
      <c r="E23" s="164">
        <v>115</v>
      </c>
    </row>
    <row r="24" spans="1:5" ht="12.75" customHeight="1">
      <c r="A24" s="174">
        <v>1</v>
      </c>
      <c r="B24" s="47" t="s">
        <v>60</v>
      </c>
      <c r="C24" s="47"/>
      <c r="D24" s="160">
        <f>SUM(D21:D23)</f>
        <v>340</v>
      </c>
      <c r="E24" s="161">
        <f>SUM(E21:E23)</f>
        <v>300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1. Quartal 2018</v>
      </c>
      <c r="C29" s="374"/>
      <c r="D29" s="374"/>
      <c r="E29" s="374"/>
    </row>
    <row r="30" spans="2:5" ht="12.75" customHeight="1">
      <c r="B30"/>
      <c r="C30"/>
      <c r="D30" s="48"/>
      <c r="E30" s="48"/>
    </row>
    <row r="31" spans="1:5" ht="12.75" customHeight="1">
      <c r="A31" s="174">
        <v>2</v>
      </c>
      <c r="B31" s="326" t="s">
        <v>127</v>
      </c>
      <c r="C31" s="326"/>
      <c r="D31" s="49" t="str">
        <f>AktQuartKurz&amp;" "&amp;AktJahr</f>
        <v>Q1 2018</v>
      </c>
      <c r="E31" s="43" t="str">
        <f>AktQuartKurz&amp;" "&amp;(AktJahr-1)</f>
        <v>Q1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1. Quartal 2018</v>
      </c>
      <c r="C41" s="374"/>
      <c r="D41" s="374"/>
      <c r="E41" s="374"/>
    </row>
    <row r="42" spans="2:5" ht="12.75" customHeight="1">
      <c r="B42"/>
      <c r="C42"/>
      <c r="D42" s="48"/>
      <c r="E42" s="48"/>
    </row>
    <row r="43" spans="1:5" ht="12.75" customHeight="1">
      <c r="A43" s="174">
        <v>3</v>
      </c>
      <c r="B43" s="326" t="s">
        <v>61</v>
      </c>
      <c r="C43" s="326"/>
      <c r="D43" s="43" t="str">
        <f>AktQuartKurz&amp;" "&amp;AktJahr</f>
        <v>Q1 2018</v>
      </c>
      <c r="E43" s="43" t="str">
        <f>AktQuartKurz&amp;" "&amp;(AktJahr-1)</f>
        <v>Q1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1.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1.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86.3</v>
      </c>
      <c r="F16" s="165">
        <f>SUM(G16:K16)</f>
        <v>86.1</v>
      </c>
      <c r="G16" s="165">
        <v>5.2</v>
      </c>
      <c r="H16" s="165">
        <v>52.5</v>
      </c>
      <c r="I16" s="165">
        <v>28.4</v>
      </c>
      <c r="J16" s="165">
        <v>0</v>
      </c>
      <c r="K16" s="165">
        <v>0</v>
      </c>
      <c r="L16" s="165">
        <f>SUM(M16:R16)</f>
        <v>0.2</v>
      </c>
      <c r="M16" s="165">
        <v>0</v>
      </c>
      <c r="N16" s="165">
        <v>0</v>
      </c>
      <c r="O16" s="165">
        <v>0</v>
      </c>
      <c r="P16" s="165">
        <v>0.2</v>
      </c>
      <c r="Q16" s="165">
        <v>0</v>
      </c>
      <c r="R16" s="165">
        <v>0</v>
      </c>
      <c r="S16" s="166">
        <v>0</v>
      </c>
      <c r="T16" s="165">
        <v>0</v>
      </c>
    </row>
    <row r="17" spans="3:20" ht="12.75">
      <c r="C17" s="79"/>
      <c r="D17" s="79" t="str">
        <f>"Jahr "&amp;(AktJahr-1)</f>
        <v>Jahr 2017</v>
      </c>
      <c r="E17" s="167">
        <f aca="true" t="shared" si="0" ref="E17:E48">F17+L17</f>
        <v>0</v>
      </c>
      <c r="F17" s="167">
        <f aca="true" t="shared" si="1" ref="F17:F48">SUM(G17:K17)</f>
        <v>0</v>
      </c>
      <c r="G17" s="167">
        <v>0</v>
      </c>
      <c r="H17" s="167">
        <v>0</v>
      </c>
      <c r="I17" s="167">
        <v>0</v>
      </c>
      <c r="J17" s="167">
        <v>0</v>
      </c>
      <c r="K17" s="167">
        <v>0</v>
      </c>
      <c r="L17" s="167">
        <f aca="true" t="shared" si="2" ref="L17:L48">SUM(M17:R17)</f>
        <v>0</v>
      </c>
      <c r="M17" s="167">
        <v>0</v>
      </c>
      <c r="N17" s="167">
        <v>0</v>
      </c>
      <c r="O17" s="167">
        <v>0</v>
      </c>
      <c r="P17" s="167">
        <v>0</v>
      </c>
      <c r="Q17" s="167">
        <v>0</v>
      </c>
      <c r="R17" s="167">
        <v>0</v>
      </c>
      <c r="S17" s="168">
        <v>0</v>
      </c>
      <c r="T17" s="167">
        <v>0</v>
      </c>
    </row>
    <row r="18" spans="2:20" ht="12.75">
      <c r="B18" s="63" t="s">
        <v>82</v>
      </c>
      <c r="C18" s="62" t="s">
        <v>80</v>
      </c>
      <c r="D18" s="39" t="str">
        <f>$D$16</f>
        <v>Jahr 2018</v>
      </c>
      <c r="E18" s="165">
        <f t="shared" si="0"/>
        <v>86.3</v>
      </c>
      <c r="F18" s="165">
        <f t="shared" si="1"/>
        <v>86.1</v>
      </c>
      <c r="G18" s="165">
        <v>5.2</v>
      </c>
      <c r="H18" s="165">
        <v>52.5</v>
      </c>
      <c r="I18" s="165">
        <v>28.4</v>
      </c>
      <c r="J18" s="165">
        <v>0</v>
      </c>
      <c r="K18" s="165">
        <v>0</v>
      </c>
      <c r="L18" s="165">
        <f t="shared" si="2"/>
        <v>0.2</v>
      </c>
      <c r="M18" s="165">
        <v>0</v>
      </c>
      <c r="N18" s="165">
        <v>0</v>
      </c>
      <c r="O18" s="165">
        <v>0</v>
      </c>
      <c r="P18" s="165">
        <v>0.2</v>
      </c>
      <c r="Q18" s="165">
        <v>0</v>
      </c>
      <c r="R18" s="165">
        <v>0</v>
      </c>
      <c r="S18" s="166">
        <v>0</v>
      </c>
      <c r="T18" s="165">
        <v>0</v>
      </c>
    </row>
    <row r="19" spans="3:20" ht="12.75">
      <c r="C19" s="79"/>
      <c r="D19" s="79" t="str">
        <f>$D$17</f>
        <v>Jahr 2017</v>
      </c>
      <c r="E19" s="167">
        <f t="shared" si="0"/>
        <v>0</v>
      </c>
      <c r="F19" s="167">
        <f t="shared" si="1"/>
        <v>0</v>
      </c>
      <c r="G19" s="167">
        <v>0</v>
      </c>
      <c r="H19" s="167">
        <v>0</v>
      </c>
      <c r="I19" s="167">
        <v>0</v>
      </c>
      <c r="J19" s="167">
        <v>0</v>
      </c>
      <c r="K19" s="167">
        <v>0</v>
      </c>
      <c r="L19" s="167">
        <f t="shared" si="2"/>
        <v>0</v>
      </c>
      <c r="M19" s="167">
        <v>0</v>
      </c>
      <c r="N19" s="167">
        <v>0</v>
      </c>
      <c r="O19" s="167">
        <v>0</v>
      </c>
      <c r="P19" s="167">
        <v>0</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340</v>
      </c>
      <c r="F12" s="291">
        <v>0</v>
      </c>
      <c r="G12" s="165">
        <v>0</v>
      </c>
      <c r="H12" s="165">
        <v>140</v>
      </c>
      <c r="I12" s="165">
        <v>155</v>
      </c>
      <c r="J12" s="310">
        <v>45</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300</v>
      </c>
      <c r="F13" s="292">
        <v>0</v>
      </c>
      <c r="G13" s="169">
        <v>45</v>
      </c>
      <c r="H13" s="169">
        <v>255</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295</v>
      </c>
      <c r="F14" s="291">
        <v>0</v>
      </c>
      <c r="G14" s="165">
        <v>0</v>
      </c>
      <c r="H14" s="165">
        <v>140</v>
      </c>
      <c r="I14" s="165">
        <v>155</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255</v>
      </c>
      <c r="F15" s="292">
        <v>0</v>
      </c>
      <c r="G15" s="169">
        <v>0</v>
      </c>
      <c r="H15" s="169">
        <v>255</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45</v>
      </c>
      <c r="F84" s="291">
        <v>0</v>
      </c>
      <c r="G84" s="165">
        <v>0</v>
      </c>
      <c r="H84" s="165">
        <v>0</v>
      </c>
      <c r="I84" s="165">
        <v>0</v>
      </c>
      <c r="J84" s="310">
        <v>45</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45</v>
      </c>
      <c r="F85" s="292">
        <v>0</v>
      </c>
      <c r="G85" s="169">
        <v>45</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340</v>
      </c>
      <c r="F12" s="291">
        <v>0</v>
      </c>
      <c r="G12" s="165">
        <v>0</v>
      </c>
      <c r="H12" s="165">
        <v>140</v>
      </c>
      <c r="I12" s="165">
        <v>155</v>
      </c>
      <c r="J12" s="310">
        <v>45</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300</v>
      </c>
      <c r="F13" s="292">
        <v>0</v>
      </c>
      <c r="G13" s="169">
        <v>45</v>
      </c>
      <c r="H13" s="169">
        <v>255</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295</v>
      </c>
      <c r="F14" s="291">
        <v>0</v>
      </c>
      <c r="G14" s="165">
        <v>0</v>
      </c>
      <c r="H14" s="165">
        <v>140</v>
      </c>
      <c r="I14" s="165">
        <v>155</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255</v>
      </c>
      <c r="F15" s="292">
        <v>0</v>
      </c>
      <c r="G15" s="169">
        <v>0</v>
      </c>
      <c r="H15" s="169">
        <v>255</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45</v>
      </c>
      <c r="F84" s="291">
        <v>0</v>
      </c>
      <c r="G84" s="165">
        <v>0</v>
      </c>
      <c r="H84" s="165">
        <v>0</v>
      </c>
      <c r="I84" s="165">
        <v>0</v>
      </c>
      <c r="J84" s="310">
        <v>45</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45</v>
      </c>
      <c r="F85" s="292">
        <v>0</v>
      </c>
      <c r="G85" s="169">
        <v>45</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1.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1.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1.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1.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10</v>
      </c>
      <c r="F13" s="165">
        <v>0</v>
      </c>
      <c r="G13" s="165">
        <v>0</v>
      </c>
      <c r="H13" s="165">
        <v>0</v>
      </c>
      <c r="I13" s="190">
        <v>10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10</v>
      </c>
      <c r="F85" s="165">
        <v>0</v>
      </c>
      <c r="G85" s="165">
        <v>0</v>
      </c>
      <c r="H85" s="165">
        <v>0</v>
      </c>
      <c r="I85" s="190">
        <v>10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2018-04-17T10:48:22Z</dcterms:modified>
  <cp:category/>
  <cp:version/>
  <cp:contentType/>
  <cp:contentStatus/>
</cp:coreProperties>
</file>